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666C2581-7A9C-412D-8A01-B93D153B0258}" xr6:coauthVersionLast="47" xr6:coauthVersionMax="47" xr10:uidLastSave="{00000000-0000-0000-0000-000000000000}"/>
  <workbookProtection workbookAlgorithmName="SHA-512" workbookHashValue="4nR+9Krz1B8qQPerxgKaM77VLndocn9C8K2N7/KGsEMBTbOUxoLzjPUqzlMJ8sWipARLgQR5l1x/mFkPPVOpdg==" workbookSaltValue="+afQnBETYr67JEuGBhfRsw==" workbookSpinCount="100000" lockStructure="1"/>
  <bookViews>
    <workbookView xWindow="825" yWindow="-120" windowWidth="28095" windowHeight="16440" xr2:uid="{00000000-000D-0000-FFFF-FFFF00000000}"/>
  </bookViews>
  <sheets>
    <sheet name="INSTRUCCIONES" sheetId="11" r:id="rId1"/>
    <sheet name="DATOS DEL SOLICITANTE" sheetId="10" r:id="rId2"/>
    <sheet name="A) TRAYECTORIA ACADÉMICA" sheetId="3" r:id="rId3"/>
    <sheet name="B) EXPERIENCIA INVESTIGADORA" sheetId="4" r:id="rId4"/>
    <sheet name="C) OTROS MÉRITOS" sheetId="6" r:id="rId5"/>
    <sheet name="RANGOS" sheetId="9" state="hidden" r:id="rId6"/>
  </sheets>
  <definedNames>
    <definedName name="AUTOA">'A) TRAYECTORIA ACADÉMICA'!$F$6</definedName>
    <definedName name="AUTOB">'B) EXPERIENCIA INVESTIGADORA'!$L$6</definedName>
    <definedName name="AUTOB1">'B) EXPERIENCIA INVESTIGADORA'!$L$7</definedName>
    <definedName name="AUTOB2">'B) EXPERIENCIA INVESTIGADORA'!$L$34</definedName>
    <definedName name="AUTOB3">'B) EXPERIENCIA INVESTIGADORA'!$L$56</definedName>
    <definedName name="AUTOB4">'B) EXPERIENCIA INVESTIGADORA'!$L$64</definedName>
    <definedName name="AUTOB5">'B) EXPERIENCIA INVESTIGADORA'!$L$71</definedName>
    <definedName name="AUTOC">'C) OTROS MÉRITOS'!$J$6</definedName>
    <definedName name="AUTOTOTAL">'DATOS DEL SOLICITANTE'!$F$14</definedName>
    <definedName name="CCVALA">'A) TRAYECTORIA ACADÉMICA'!$G$6</definedName>
    <definedName name="CCVALB">'B) EXPERIENCIA INVESTIGADORA'!$M$6</definedName>
    <definedName name="CCVALB1">'B) EXPERIENCIA INVESTIGADORA'!$M$7</definedName>
    <definedName name="CCVALB2">'B) EXPERIENCIA INVESTIGADORA'!$M$34</definedName>
    <definedName name="CCVALB3">'B) EXPERIENCIA INVESTIGADORA'!$M$56</definedName>
    <definedName name="CCVALB4">'B) EXPERIENCIA INVESTIGADORA'!$M$64</definedName>
    <definedName name="CCVALB5">'B) EXPERIENCIA INVESTIGADORA'!$M$71</definedName>
    <definedName name="CCVALC">'C) OTROS MÉRITOS'!$K$6</definedName>
    <definedName name="CCVALTOTAL">'DATOS DEL SOLICITANTE'!$G$14</definedName>
    <definedName name="COEFNORM">'B) EXPERIENCIA INVESTIGADORA'!$M$4</definedName>
    <definedName name="COEFNORMC">'C) OTROS MÉRITOS'!$K$4</definedName>
    <definedName name="CONGRESO_INTERNACIONAL">RANGOS!$B$32:$B$34</definedName>
    <definedName name="CONGRESO_NACIONAL">RANGOS!$B$28:$B$29</definedName>
    <definedName name="CUARTILES">RANGOS!$B$2:$B$5</definedName>
    <definedName name="CUARTILES_ARTICULOS">RANGOS!$B$12:$B$18</definedName>
    <definedName name="CURSO">RANGOS!$E$11</definedName>
    <definedName name="MCONGRESO_INTERNACIONAL">RANGOS!$B$31:$C$34</definedName>
    <definedName name="MCONGRESO_NACIONAL">RANGOS!$B$27:$C$29</definedName>
    <definedName name="MCUARTILES">RANGOS!$B$1:$C$5</definedName>
    <definedName name="MCUARTILES_ARTICULOS">RANGOS!$B$11:$C$18</definedName>
    <definedName name="MPOSICION_AUTOR">RANGOS!$D$1:$E$7</definedName>
    <definedName name="MSI_NO">RANGOS!$B$7:$C$9</definedName>
    <definedName name="MTIPO_PATENTE">RANGOS!$B$21:$C$25</definedName>
    <definedName name="POSICION_AUTOR">RANGOS!$D$2:$D$7</definedName>
    <definedName name="PROGRAMA">RANGOS!$G$2:$G$9</definedName>
    <definedName name="SI_NO">RANGOS!$B$8:$B$9</definedName>
    <definedName name="SOL_APELLIDOS">'DATOS DEL SOLICITANTE'!$C$8</definedName>
    <definedName name="SOL_FECHA_FIN">'DATOS DEL SOLICITANTE'!$D$12</definedName>
    <definedName name="SOL_FECHA_INI">'DATOS DEL SOLICITANTE'!$C$12</definedName>
    <definedName name="SOL_NIF">'DATOS DEL SOLICITANTE'!$B$8</definedName>
    <definedName name="SOL_NOMBRE">'DATOS DEL SOLICITANTE'!$D$8</definedName>
    <definedName name="TIPO_PATENTE">RANGOS!$B$22:$B$25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6" l="1"/>
  <c r="K34" i="6"/>
  <c r="J6" i="6"/>
  <c r="J58" i="6"/>
  <c r="K65" i="6"/>
  <c r="K64" i="6"/>
  <c r="K63" i="6"/>
  <c r="K62" i="6"/>
  <c r="K61" i="6"/>
  <c r="J46" i="6"/>
  <c r="L102" i="4"/>
  <c r="M102" i="4" s="1"/>
  <c r="L101" i="4"/>
  <c r="M101" i="4" s="1"/>
  <c r="L100" i="4"/>
  <c r="M100" i="4" s="1"/>
  <c r="L99" i="4"/>
  <c r="M99" i="4" s="1"/>
  <c r="K60" i="6" l="1"/>
  <c r="K58" i="6" s="1"/>
  <c r="J50" i="6"/>
  <c r="K50" i="6" s="1"/>
  <c r="J49" i="6"/>
  <c r="K49" i="6" s="1"/>
  <c r="J51" i="6" l="1"/>
  <c r="K51" i="6" s="1"/>
  <c r="J48" i="6"/>
  <c r="K48" i="6" s="1"/>
  <c r="J54" i="6"/>
  <c r="K54" i="6" s="1"/>
  <c r="J53" i="6"/>
  <c r="K53" i="6" s="1"/>
  <c r="J52" i="6"/>
  <c r="K52" i="6" s="1"/>
  <c r="J47" i="6"/>
  <c r="K47" i="6" s="1"/>
  <c r="J55" i="6"/>
  <c r="K55" i="6" s="1"/>
  <c r="L90" i="4"/>
  <c r="M90" i="4" s="1"/>
  <c r="L89" i="4"/>
  <c r="M89" i="4" s="1"/>
  <c r="L88" i="4"/>
  <c r="M88" i="4" s="1"/>
  <c r="L87" i="4"/>
  <c r="M87" i="4" s="1"/>
  <c r="L78" i="4"/>
  <c r="M78" i="4" s="1"/>
  <c r="L77" i="4"/>
  <c r="M77" i="4" s="1"/>
  <c r="L76" i="4"/>
  <c r="M76" i="4" s="1"/>
  <c r="L75" i="4"/>
  <c r="M75" i="4" s="1"/>
  <c r="J16" i="6" l="1"/>
  <c r="K16" i="6" s="1"/>
  <c r="J30" i="6"/>
  <c r="K30" i="6" s="1"/>
  <c r="J31" i="6"/>
  <c r="K31" i="6" s="1"/>
  <c r="J21" i="6"/>
  <c r="K21" i="6" s="1"/>
  <c r="J22" i="6"/>
  <c r="K22" i="6" s="1"/>
  <c r="J23" i="6"/>
  <c r="K23" i="6" s="1"/>
  <c r="J10" i="6"/>
  <c r="K10" i="6" s="1"/>
  <c r="L112" i="4"/>
  <c r="M112" i="4" s="1"/>
  <c r="L113" i="4"/>
  <c r="M113" i="4" s="1"/>
  <c r="L111" i="4"/>
  <c r="M111" i="4" s="1"/>
  <c r="L104" i="4"/>
  <c r="M104" i="4" s="1"/>
  <c r="L105" i="4"/>
  <c r="M105" i="4" s="1"/>
  <c r="L103" i="4"/>
  <c r="M103" i="4" s="1"/>
  <c r="L80" i="4"/>
  <c r="M80" i="4" s="1"/>
  <c r="L92" i="4"/>
  <c r="M92" i="4" s="1"/>
  <c r="L91" i="4"/>
  <c r="M91" i="4" s="1"/>
  <c r="L93" i="4"/>
  <c r="M93" i="4" s="1"/>
  <c r="L81" i="4"/>
  <c r="M81" i="4" s="1"/>
  <c r="L79" i="4"/>
  <c r="M79" i="4" s="1"/>
  <c r="L52" i="4"/>
  <c r="M52" i="4" s="1"/>
  <c r="L53" i="4"/>
  <c r="M53" i="4" s="1"/>
  <c r="L45" i="4"/>
  <c r="M45" i="4" s="1"/>
  <c r="L46" i="4"/>
  <c r="M46" i="4" s="1"/>
  <c r="L39" i="4"/>
  <c r="M39" i="4" s="1"/>
  <c r="L38" i="4"/>
  <c r="M38" i="4" s="1"/>
  <c r="F38" i="3"/>
  <c r="G38" i="3" s="1"/>
  <c r="F37" i="3"/>
  <c r="G37" i="3" s="1"/>
  <c r="F39" i="3"/>
  <c r="G39" i="3" s="1"/>
  <c r="F31" i="3"/>
  <c r="G31" i="3" s="1"/>
  <c r="F30" i="3"/>
  <c r="G30" i="3" s="1"/>
  <c r="F32" i="3"/>
  <c r="G32" i="3" s="1"/>
  <c r="L16" i="4" l="1"/>
  <c r="M16" i="4" s="1"/>
  <c r="L17" i="4"/>
  <c r="M17" i="4" s="1"/>
  <c r="L25" i="4" l="1"/>
  <c r="M25" i="4" s="1"/>
  <c r="L24" i="4"/>
  <c r="M24" i="4" s="1"/>
  <c r="L27" i="4"/>
  <c r="M27" i="4" s="1"/>
  <c r="L26" i="4"/>
  <c r="M26" i="4" s="1"/>
  <c r="L29" i="4"/>
  <c r="M29" i="4" s="1"/>
  <c r="L28" i="4"/>
  <c r="M28" i="4" s="1"/>
  <c r="L30" i="4"/>
  <c r="M30" i="4" s="1"/>
  <c r="L23" i="4"/>
  <c r="M23" i="4" s="1"/>
  <c r="L31" i="4"/>
  <c r="M31" i="4" s="1"/>
  <c r="I5" i="6"/>
  <c r="H5" i="6"/>
  <c r="H4" i="6"/>
  <c r="C4" i="6"/>
  <c r="J5" i="4"/>
  <c r="I5" i="4"/>
  <c r="I4" i="4"/>
  <c r="C4" i="4"/>
  <c r="E5" i="3"/>
  <c r="D5" i="3"/>
  <c r="D4" i="3"/>
  <c r="C4" i="3"/>
  <c r="F41" i="3" l="1"/>
  <c r="G41" i="3" s="1"/>
  <c r="F40" i="3"/>
  <c r="G40" i="3" s="1"/>
  <c r="F36" i="3"/>
  <c r="F35" i="3" s="1"/>
  <c r="F34" i="3"/>
  <c r="G34" i="3" s="1"/>
  <c r="F33" i="3"/>
  <c r="G33" i="3" s="1"/>
  <c r="F29" i="3"/>
  <c r="G29" i="3" s="1"/>
  <c r="F26" i="3"/>
  <c r="G26" i="3" s="1"/>
  <c r="F25" i="3"/>
  <c r="G25" i="3" s="1"/>
  <c r="F24" i="3"/>
  <c r="G24" i="3" s="1"/>
  <c r="F22" i="3"/>
  <c r="G22" i="3" s="1"/>
  <c r="F21" i="3"/>
  <c r="G21" i="3" s="1"/>
  <c r="F20" i="3"/>
  <c r="F19" i="3" s="1"/>
  <c r="F18" i="3"/>
  <c r="G18" i="3" s="1"/>
  <c r="F17" i="3"/>
  <c r="G17" i="3" s="1"/>
  <c r="F16" i="3"/>
  <c r="G16" i="3" s="1"/>
  <c r="G15" i="3" s="1"/>
  <c r="F14" i="3"/>
  <c r="G14" i="3" s="1"/>
  <c r="F13" i="3"/>
  <c r="G13" i="3" s="1"/>
  <c r="F12" i="3"/>
  <c r="F9" i="3"/>
  <c r="G9" i="3" s="1"/>
  <c r="F8" i="3"/>
  <c r="G8" i="3" s="1"/>
  <c r="F7" i="3"/>
  <c r="G7" i="3" s="1"/>
  <c r="F11" i="3" l="1"/>
  <c r="G28" i="3"/>
  <c r="F23" i="3"/>
  <c r="G23" i="3"/>
  <c r="F15" i="3"/>
  <c r="F10" i="3"/>
  <c r="G20" i="3"/>
  <c r="G19" i="3" s="1"/>
  <c r="G36" i="3"/>
  <c r="G35" i="3" s="1"/>
  <c r="G27" i="3" s="1"/>
  <c r="F28" i="3"/>
  <c r="F27" i="3" s="1"/>
  <c r="G12" i="3"/>
  <c r="G11" i="3" s="1"/>
  <c r="G10" i="3" s="1"/>
  <c r="K37" i="6"/>
  <c r="K38" i="6"/>
  <c r="K36" i="6"/>
  <c r="L68" i="4"/>
  <c r="M68" i="4" s="1"/>
  <c r="L67" i="4"/>
  <c r="M67" i="4" s="1"/>
  <c r="L59" i="4"/>
  <c r="M59" i="4" s="1"/>
  <c r="L60" i="4"/>
  <c r="M60" i="4" s="1"/>
  <c r="L61" i="4"/>
  <c r="M61" i="4" s="1"/>
  <c r="G6" i="3" l="1"/>
  <c r="G6" i="10" s="1"/>
  <c r="F6" i="3"/>
  <c r="L66" i="4"/>
  <c r="J42" i="6"/>
  <c r="K42" i="6" s="1"/>
  <c r="J43" i="6"/>
  <c r="K43" i="6" s="1"/>
  <c r="J41" i="6"/>
  <c r="J34" i="6"/>
  <c r="J25" i="6"/>
  <c r="K25" i="6" s="1"/>
  <c r="J26" i="6"/>
  <c r="K26" i="6" s="1"/>
  <c r="J24" i="6"/>
  <c r="J11" i="6"/>
  <c r="K11" i="6" s="1"/>
  <c r="J12" i="6"/>
  <c r="K12" i="6" s="1"/>
  <c r="L94" i="4"/>
  <c r="M94" i="4" s="1"/>
  <c r="L95" i="4"/>
  <c r="M95" i="4" s="1"/>
  <c r="L86" i="4"/>
  <c r="L82" i="4"/>
  <c r="M82" i="4" s="1"/>
  <c r="L83" i="4"/>
  <c r="M83" i="4" s="1"/>
  <c r="L74" i="4"/>
  <c r="L69" i="4"/>
  <c r="M69" i="4" s="1"/>
  <c r="L70" i="4"/>
  <c r="M70" i="4" s="1"/>
  <c r="L62" i="4"/>
  <c r="M62" i="4" s="1"/>
  <c r="L63" i="4"/>
  <c r="M63" i="4" s="1"/>
  <c r="L54" i="4"/>
  <c r="M54" i="4" s="1"/>
  <c r="L55" i="4"/>
  <c r="M55" i="4" s="1"/>
  <c r="L47" i="4"/>
  <c r="M47" i="4" s="1"/>
  <c r="L48" i="4"/>
  <c r="M48" i="4" s="1"/>
  <c r="L40" i="4"/>
  <c r="M40" i="4" s="1"/>
  <c r="L41" i="4"/>
  <c r="M41" i="4" s="1"/>
  <c r="L18" i="4"/>
  <c r="M18" i="4" s="1"/>
  <c r="L19" i="4"/>
  <c r="M19" i="4" s="1"/>
  <c r="L15" i="4"/>
  <c r="L32" i="4"/>
  <c r="M32" i="4" s="1"/>
  <c r="L33" i="4"/>
  <c r="M33" i="4" s="1"/>
  <c r="L44" i="4"/>
  <c r="L37" i="4"/>
  <c r="L22" i="4"/>
  <c r="M22" i="4" s="1"/>
  <c r="L11" i="4"/>
  <c r="M11" i="4" s="1"/>
  <c r="L12" i="4"/>
  <c r="M12" i="4" s="1"/>
  <c r="L10" i="4"/>
  <c r="L72" i="4" l="1"/>
  <c r="K24" i="6"/>
  <c r="K19" i="6" s="1"/>
  <c r="J19" i="6"/>
  <c r="J39" i="6"/>
  <c r="K41" i="6"/>
  <c r="K39" i="6" s="1"/>
  <c r="M37" i="4"/>
  <c r="L35" i="4"/>
  <c r="M86" i="4"/>
  <c r="M84" i="4" s="1"/>
  <c r="L84" i="4"/>
  <c r="M44" i="4"/>
  <c r="M42" i="4" s="1"/>
  <c r="L42" i="4"/>
  <c r="M15" i="4"/>
  <c r="M13" i="4" s="1"/>
  <c r="L13" i="4"/>
  <c r="M10" i="4"/>
  <c r="M8" i="4" s="1"/>
  <c r="L8" i="4"/>
  <c r="M66" i="4"/>
  <c r="M64" i="4" s="1"/>
  <c r="G11" i="10" s="1"/>
  <c r="L64" i="4"/>
  <c r="F11" i="10" s="1"/>
  <c r="M74" i="4"/>
  <c r="F6" i="10"/>
  <c r="M35" i="4"/>
  <c r="M72" i="4"/>
  <c r="M20" i="4"/>
  <c r="J56" i="6" l="1"/>
  <c r="K56" i="6" s="1"/>
  <c r="J57" i="6"/>
  <c r="K57" i="6" s="1"/>
  <c r="J44" i="6" l="1"/>
  <c r="K46" i="6"/>
  <c r="K44" i="6" s="1"/>
  <c r="J32" i="6"/>
  <c r="K32" i="6" s="1"/>
  <c r="J33" i="6"/>
  <c r="K33" i="6" s="1"/>
  <c r="J29" i="6"/>
  <c r="J17" i="6"/>
  <c r="K17" i="6" s="1"/>
  <c r="J18" i="6"/>
  <c r="K18" i="6" s="1"/>
  <c r="J15" i="6"/>
  <c r="K15" i="6" s="1"/>
  <c r="J9" i="6"/>
  <c r="L114" i="4"/>
  <c r="M114" i="4" s="1"/>
  <c r="L115" i="4"/>
  <c r="M115" i="4" s="1"/>
  <c r="L110" i="4"/>
  <c r="M110" i="4" s="1"/>
  <c r="L106" i="4"/>
  <c r="M106" i="4" s="1"/>
  <c r="L107" i="4"/>
  <c r="M107" i="4" s="1"/>
  <c r="L98" i="4"/>
  <c r="M98" i="4" s="1"/>
  <c r="L58" i="4"/>
  <c r="L51" i="4"/>
  <c r="J27" i="6" l="1"/>
  <c r="K29" i="6"/>
  <c r="K27" i="6" s="1"/>
  <c r="M108" i="4"/>
  <c r="M58" i="4"/>
  <c r="M56" i="4" s="1"/>
  <c r="G10" i="10" s="1"/>
  <c r="L56" i="4"/>
  <c r="K13" i="6"/>
  <c r="K9" i="6"/>
  <c r="K7" i="6" s="1"/>
  <c r="J7" i="6"/>
  <c r="L49" i="4"/>
  <c r="M51" i="4"/>
  <c r="M49" i="4" s="1"/>
  <c r="M34" i="4" s="1"/>
  <c r="G9" i="10" s="1"/>
  <c r="M96" i="4"/>
  <c r="M71" i="4" s="1"/>
  <c r="G12" i="10" s="1"/>
  <c r="F10" i="10"/>
  <c r="L108" i="4"/>
  <c r="L20" i="4"/>
  <c r="L7" i="4" s="1"/>
  <c r="L96" i="4"/>
  <c r="J13" i="6"/>
  <c r="G13" i="10" l="1"/>
  <c r="F8" i="10"/>
  <c r="F13" i="10"/>
  <c r="L34" i="4"/>
  <c r="F9" i="10" s="1"/>
  <c r="M7" i="4"/>
  <c r="L71" i="4"/>
  <c r="F12" i="10" s="1"/>
  <c r="G8" i="10" l="1"/>
  <c r="M6" i="4"/>
  <c r="L6" i="4"/>
  <c r="G7" i="10"/>
  <c r="G14" i="10"/>
  <c r="F7" i="10"/>
  <c r="F14" i="10"/>
</calcChain>
</file>

<file path=xl/sharedStrings.xml><?xml version="1.0" encoding="utf-8"?>
<sst xmlns="http://schemas.openxmlformats.org/spreadsheetml/2006/main" count="259" uniqueCount="168">
  <si>
    <t>SOLICITUD-CURRICULUM PREMIOS EXTRAORDINARIOS DE DOCTORADO</t>
  </si>
  <si>
    <t>NIF/NIE/PASAPORTE</t>
  </si>
  <si>
    <t>APELLIDOS</t>
  </si>
  <si>
    <t>NOMBRE</t>
  </si>
  <si>
    <t>TELÉFONO</t>
  </si>
  <si>
    <t>EMAIL</t>
  </si>
  <si>
    <t>FECHA DEFENSA DE TESIS</t>
  </si>
  <si>
    <t>DATOS DEL SOLICITANTE</t>
  </si>
  <si>
    <t>Nº DOCUMENTO ACREDITATIVO</t>
  </si>
  <si>
    <t>A. TRAYECTORIA ACADÉMICA POSTERIOR A LA LICENCIATURA O GRADO + MASTER</t>
  </si>
  <si>
    <t>B. EXPERIENCIA INVESTIGADORA</t>
  </si>
  <si>
    <t xml:space="preserve">B.1. Publicaciones en revistas científicas indexadas (se habrá de indicar el sistema de indexación), capítulos de libros y libros, cuya publicación haya sido resultado de la realización de la tesis doctoral. </t>
  </si>
  <si>
    <t>TÍTULO</t>
  </si>
  <si>
    <t>AÑO</t>
  </si>
  <si>
    <t>Nº DE DOCUMENTO ACREDITATIVO</t>
  </si>
  <si>
    <t>VOLUMEN</t>
  </si>
  <si>
    <t>EDITORIAL</t>
  </si>
  <si>
    <t>FINANCIA</t>
  </si>
  <si>
    <t>B.3. Patentes y transferencia tecnológica: sólo se valorarán los resultados susceptibles de protección cuyo titular sea la Universidad de Sevilla y cuya obtención haya sido resultado de la realización de la tesis doctoral.</t>
  </si>
  <si>
    <t>Nº DE PATENTE</t>
  </si>
  <si>
    <t>B.5. Asistencia y comunicaciones a congresos, conferencias y seminarios</t>
  </si>
  <si>
    <t>DIRECCIÓN</t>
  </si>
  <si>
    <t>A1.- Tesis con Mención Internacional</t>
  </si>
  <si>
    <t>A2.- Tesis con Mención Doctorado Industrial</t>
  </si>
  <si>
    <t>A3.- Tesis en Cotutela</t>
  </si>
  <si>
    <t xml:space="preserve">A4.- Becas/contratos predoctorales y posdoctorales </t>
  </si>
  <si>
    <t>4.1.- Becas/contratos predoctorales asimilables a la figura de contratado predoctoral de la ley de la Ciencia</t>
  </si>
  <si>
    <t>4.2.- Becas/contratos predoctorales no asimilables a la figura de contratado predoctoral de la ley de la Ciencia</t>
  </si>
  <si>
    <t>4.3.- Becas/contratos posdoctorales de concurrencia competitiva</t>
  </si>
  <si>
    <t>4.4.- Becas/contratos posdoctorales no competitivos</t>
  </si>
  <si>
    <t>5.1.- En centros de investigación internacionales</t>
  </si>
  <si>
    <t>5.2.- En centros de investigación nacionales</t>
  </si>
  <si>
    <t>B.1.1. Libros (según posición en SPI, indexado en Scopus o Web of Science - Book Citation Index, o bien con Sello de calidad Fecyt), y factor de corrección por el orden del doctorando entre los autores (1º: 1; 2º: 0,9; 3º: 0,8; 4º: 0,5; 5º: 0,2; 6º y ss: 0,1)</t>
  </si>
  <si>
    <t>CUARTIL</t>
  </si>
  <si>
    <t>ORDEN ENTRE LOS AUTORES</t>
  </si>
  <si>
    <t>CUARTILES</t>
  </si>
  <si>
    <t>1º</t>
  </si>
  <si>
    <t>2º</t>
  </si>
  <si>
    <t>3º</t>
  </si>
  <si>
    <t>1er cuartil</t>
  </si>
  <si>
    <t>2º cuartil</t>
  </si>
  <si>
    <t>3er cuartil</t>
  </si>
  <si>
    <t>4º cuartil o sin posición SPI</t>
  </si>
  <si>
    <t>4º</t>
  </si>
  <si>
    <t>5º</t>
  </si>
  <si>
    <t>6º y ss</t>
  </si>
  <si>
    <t>SI-NO</t>
  </si>
  <si>
    <t>SI</t>
  </si>
  <si>
    <t>NO</t>
  </si>
  <si>
    <t xml:space="preserve"> Nº trimestres</t>
  </si>
  <si>
    <t>Nº documento acreditativo</t>
  </si>
  <si>
    <t>B.1.2 Capítulos de libros</t>
  </si>
  <si>
    <t>CUARTILES_ARTICULOS</t>
  </si>
  <si>
    <t>ORDEN ENTRE AUTORES</t>
  </si>
  <si>
    <t>B.2. Proyectos de investigación y contratos de investigación con empresas (LOU - 68/83) en los que el candidato haya participado como investigador</t>
  </si>
  <si>
    <t>B.2.1 Proyectos competitivos de financiación europea o nacional</t>
  </si>
  <si>
    <t>B.2.2 Proyectos competitivos de financiación regional o Universidad/Centro de Investigación</t>
  </si>
  <si>
    <t>B.2.3 Contratos 68/83 o proyecto no competitivo</t>
  </si>
  <si>
    <t>TIPO DE PATENTE</t>
  </si>
  <si>
    <t>Internacional en explotación</t>
  </si>
  <si>
    <t>Nacional en explotación</t>
  </si>
  <si>
    <t>Internacional</t>
  </si>
  <si>
    <t>Nacional</t>
  </si>
  <si>
    <t>B.4. Exposiciones con catálogos  (se valoran como libros en B.1.1. si tienen ISBN. No se valoran exposiciones sin catálogo publicado con ISBN)</t>
  </si>
  <si>
    <t>POSICION_AUTOR</t>
  </si>
  <si>
    <t>C. OTROS MÉRITOS</t>
  </si>
  <si>
    <t>B.1.3 Artículos científicos indexados con revisión por pares, serán evaluados en función del decil/cuartil donde se ubica la revista según su índice de impacto en el JCR/SJR del año de su publicación, Indexado en Avery o RIBA y corregido por el orden de firma del candidato. Los puntos obtenidos por cada publicación se multiplican por el factor de orden del doctorando (ídem libros); no procede la reducción si el candidato es 1er, corresponding autor.Los puntos obtenidos por cada publicación se multiplican por el factor de orden del doctorando (ídem libros); no procede la reducción si el candidato es 1er, corresponding autor.</t>
  </si>
  <si>
    <t>B.5.1 Participación en Congresos Nacionales</t>
  </si>
  <si>
    <t>B.5.2 Participación en Congresos Internacionales</t>
  </si>
  <si>
    <t>B.5.3. Asistencia a congresos</t>
  </si>
  <si>
    <t>B.5.4. Presentación / Ponencia en Conferencias y seminarios internacionales</t>
  </si>
  <si>
    <t>CONGRESO_NACIONAL</t>
  </si>
  <si>
    <t>Comunicación oral/ponencia</t>
  </si>
  <si>
    <t>Póster</t>
  </si>
  <si>
    <t>CONGRESO INTERNACIONAL</t>
  </si>
  <si>
    <t>Comunicación oral/ponencia publicada</t>
  </si>
  <si>
    <t>Comunicación oral/ponencia no publicada</t>
  </si>
  <si>
    <t>TIPO</t>
  </si>
  <si>
    <t>C.1. Artículos internacionales no relacionados con la Tesis Doctoral</t>
  </si>
  <si>
    <t>TITULO</t>
  </si>
  <si>
    <t>PREMIO</t>
  </si>
  <si>
    <t>CURSO DEFENSA TESIS</t>
  </si>
  <si>
    <t>FECHA DE INICIO DE ESTUDIOS DE DOCTORADO</t>
  </si>
  <si>
    <t>INGENIERÍA Y SISTEMAS PARA LA INDUSTRIA</t>
  </si>
  <si>
    <t>INGENIERÍA MECÁNICA Y DE ORGANIZACIÓN INDUSTRIAL</t>
  </si>
  <si>
    <t>INGENIERÍA INFORMÁTICA</t>
  </si>
  <si>
    <t>INGENIERÍA ENERGÉTICA, QUÍMICA Y AMBIENTAL</t>
  </si>
  <si>
    <t>INGENIERÍA AUTOMÁTICA, ELECTRÓNICA Y DE TELECOMUNICACIÓN</t>
  </si>
  <si>
    <t>ARQUITECTURA</t>
  </si>
  <si>
    <t>PROGRAMA</t>
  </si>
  <si>
    <t>Nº meses</t>
  </si>
  <si>
    <t>Nº MESES</t>
  </si>
  <si>
    <t>C2. Artículos nacionales no relacionados con la Tesis Doctoral</t>
  </si>
  <si>
    <t>C3. Estancias de investigación inferiores a 3 meses (con vinculación contractual en US)</t>
  </si>
  <si>
    <t>ESTANCIA</t>
  </si>
  <si>
    <t>C4. Otras becas y ayudas</t>
  </si>
  <si>
    <t>BECA / AYUDA</t>
  </si>
  <si>
    <t>REVISTA / ENTIDAD</t>
  </si>
  <si>
    <t>CURSO</t>
  </si>
  <si>
    <t>INGENIERÍA AGRARIA, ALIMENTARIA, FORESTAL Y DEL DESARROLLO RURAL SOSTENIBLE</t>
  </si>
  <si>
    <t>PROYECTO / CONTRATO</t>
  </si>
  <si>
    <t>ENTIDAD FINANCIADORA</t>
  </si>
  <si>
    <t xml:space="preserve"> Nº DE MESES</t>
  </si>
  <si>
    <t>CATALOGO</t>
  </si>
  <si>
    <t>TÍTULO PARTICIPACIÓN</t>
  </si>
  <si>
    <t>CONGRESO</t>
  </si>
  <si>
    <t>Nº SEMANAS</t>
  </si>
  <si>
    <t>C5. Premios de Investigación de reconocido prestigio (diferentes a premios de Congreso)</t>
  </si>
  <si>
    <t>C6. Premios a comunicaciones presentadas a Congresos y otros similares</t>
  </si>
  <si>
    <t>C7. Informe técnico o revisión de artículos científicos</t>
  </si>
  <si>
    <t>ISBN</t>
  </si>
  <si>
    <t>AUTOBAREMO</t>
  </si>
  <si>
    <t>CORRECCIÓN COMISION VALORACION</t>
  </si>
  <si>
    <t>A</t>
  </si>
  <si>
    <t>B</t>
  </si>
  <si>
    <t>C</t>
  </si>
  <si>
    <t>TOTAL</t>
  </si>
  <si>
    <t>NOMBRE Y APELLIDOS TUTOR/A</t>
  </si>
  <si>
    <t>NOMBRE Y APELLIDOS DIRECTOR/ES</t>
  </si>
  <si>
    <t>RAMA INGENIERIA Y ARQUITECTURA</t>
  </si>
  <si>
    <t>Notas aclaratorias (use este apartado para añadir alguna aclaración si le es necesario)</t>
  </si>
  <si>
    <t>ANOTACIONES ADICIONALES DE LA COMISIÓN DE VALORACIÓN</t>
  </si>
  <si>
    <t>APAR TADO</t>
  </si>
  <si>
    <t>AUTO BAREMO</t>
  </si>
  <si>
    <t>SISTEMAS DE ENERGÍA ELÉCTRICA</t>
  </si>
  <si>
    <t>COM. VAL.</t>
  </si>
  <si>
    <t xml:space="preserve">1er decil JCR </t>
  </si>
  <si>
    <t xml:space="preserve">1er cuartil JCR </t>
  </si>
  <si>
    <t xml:space="preserve">2º cuartil JCR y 1er cuartil SJR, Riba, Avery </t>
  </si>
  <si>
    <t xml:space="preserve">3º cuartil JCR y 2º cuartil SJR </t>
  </si>
  <si>
    <t xml:space="preserve">4º cuartil JCR y 3º cuartil SJR </t>
  </si>
  <si>
    <t xml:space="preserve">4º cuartil SJR </t>
  </si>
  <si>
    <t xml:space="preserve">No indexada en JRC, SJR, Riba y Avery </t>
  </si>
  <si>
    <t>B1</t>
  </si>
  <si>
    <t>B2</t>
  </si>
  <si>
    <t>B3</t>
  </si>
  <si>
    <t>B4</t>
  </si>
  <si>
    <t>B5</t>
  </si>
  <si>
    <t>INSTRUCCIONES GENERALES</t>
  </si>
  <si>
    <t xml:space="preserve">Por favor, lea con detenimiento las siguientes instrucciones antes de cumplimentar </t>
  </si>
  <si>
    <t>1. Las comisiones de evaluación podrán cambiar un mérito de apartado en caso de estimar que no ha sido presentado en el apartado correcto.</t>
  </si>
  <si>
    <t>2. Solo serán objeto de evaluación los méritos relacionados en la solicitud-currículum del solicitante</t>
  </si>
  <si>
    <t>3. Solo serán objeto de evaluación aquellos méritos relacionados que sean evidenciados con el correspondiente documento</t>
  </si>
  <si>
    <t>4. A efectos de evaluación, se considerarán los méritos aportados hasta el año siguiente a la fecha de lectura de la tesis doctoral</t>
  </si>
  <si>
    <t>5. No se considerarán méritos anteriores a la fecha de inicio de los estudios de doctorado.</t>
  </si>
  <si>
    <t>6. No se considerarán los méritos si el documento acreditativo correspondiente no está identificado conforme indica la convocatoria</t>
  </si>
  <si>
    <t>7. No se considerará “contrato posdoctoral de concurrencia competitiva” cuando habiendo disfrutado de un contrato predoctoral, se haya optado a que el 4º año sea contrato posdoctoral sin concurrencia competitiva</t>
  </si>
  <si>
    <t>8. Recordamos que debe indicarse explícitamente el periodo disfrutado del contrato pre o postdoctoral</t>
  </si>
  <si>
    <t>9. Solo se declararán en el apartado B los méritos relacionados con la tesis doctoral. En este sentido, en lo referente a las publicaciones, debe indicarse con qué capítulo 16 de la tesis se relaciona la aportación. Los méritos no relacionados con la tesis serán valorados en el apartado C.</t>
  </si>
  <si>
    <t>10. Para los artículos del apartado B, el doctorando deberá ser preferentemente el primer autor de las publicaciones o ser el segundo, siempre que el primer firmante sea el director y que el doctorando especifique cuál ha sido su aportación científica, lo que deberá estar certificado por el director. En el caso de que la aportación sea un libro, el doctorando deberá figurar en el primer lugar de la autoría.</t>
  </si>
  <si>
    <t>11. En las áreas en las que los usos de orden de autores sean distintos, la posición del doctorando entre los autores deberá quedar justificada</t>
  </si>
  <si>
    <t>12. No se considerarán capítulos de libros las publicaciones incluidas en las Actas (proceedings) de un congreso ni en los libros de abstracts.</t>
  </si>
  <si>
    <t>13. La acreditación de las estancias en centros de investigación deberá presentarse acompañada de un informe del director de la tesis doctoral acerca de la relación de la estancia con la elaboración de la tesis. En el caso en que no se justifique, no se valorará.</t>
  </si>
  <si>
    <t>14. No se computarán aquellos proyectos o contratos 68/83 en los que el candidato haya participado como contratado asociado o con cargo a ese Proyecto o Contrato. Solo en los que haya formado parte como investigador principal o equipo investigador o de trabajo/colaborador. Solo se otorgarán las puntuaciones a aquellos proyectos/contratos acreditados por el Vicerrector de Investigación o figura equivalente (no se considerarán certificaciones del Investigador Principal del proyecto</t>
  </si>
  <si>
    <t>15. Los méritos que se valorarán en el apartado B.3. se acreditarán mediante certificado expedido por el Secretariado de Transferencia de Conocimiento y Emprendimiento de la Universidad de Sevilla</t>
  </si>
  <si>
    <t>16.Los contratos predoctorales y posdoctorales que se aleguen en el apartado correspondiente deberán estar referidos únicamente a contratos de investigación u homólogos financiados a través de convocatorias competitivas conforme a lo establecido en la Ley 14/2011, de 1 de junio, de la Ciencia, la Tecnología y la Innovación.</t>
  </si>
  <si>
    <t>17. Se podrán utilizar cantidades con decimales para la valoración de méritos que se computen por tiempo (por ejemplo, periodos de estancias).</t>
  </si>
  <si>
    <t>19. En B.1.3 se debe incluir toda la información identificativa de la publicación y sus índices de impacto. No se considerará en el apartado C de “otros méritos” los contratos ya evaluados en el apartado A.4.</t>
  </si>
  <si>
    <t>20. En el apartado C, “otros méritos”, no se evaluarán méritos de docencia universitaria, ya que los Premios Extraordinarios consideran los resultados de investigación derivados de la tesis doctoral. Sí podrán considerarse acreditaciones de ANECA o actividades de divulgación científica.</t>
  </si>
  <si>
    <t>21. En la valoración de las tesis de cada programa, cuando algún candidato supere el máximo de la puntuación establecida en algún apartado, al candidato que obtenga la puntuación máxima se le atribuirá la máxima puntuación del apartado y a los demás candidatos se les multiplicará la puntuación obtenida por un coeficiente de normalización, dado por:
a. Coeficiente normalización = (Máxima puntuación establecida) / (Puntuación candidato con puntuación máxima)
b. Este coeficiente no se aplica en el apartado A</t>
  </si>
  <si>
    <t>22. El umbral mínimo de puntuación para otorgar PED será de 35 puntos</t>
  </si>
  <si>
    <t>18. En el caso de contratos post, solo se tendrán en cuenta los meses que se disfruten en el año posterior a la defensa de la tesis, no aquellos obtenidos en esa fecha aunque no disfrutados. Se diferenciará entre contratos a tiempo completo (100% de la puntuación correspondiente) y tiempo parcial (50%).</t>
  </si>
  <si>
    <t>(*) Para periodos de estancias superiores a un trimestre podrá introducir números decimales. Para estancias inferiores a un trimestre computar en el apartado C.3 (Otros méritos)</t>
  </si>
  <si>
    <t>A5.- Estancias predoctorales y posdoctorales (*)</t>
  </si>
  <si>
    <t>PROGRAMA DE DOCTORADO (Elegir de la lista de opciones)</t>
  </si>
  <si>
    <t>C8. Cualquier otro mérito alegado que parezca razonable valorar y que no se contemple en los apartados previos</t>
  </si>
  <si>
    <t>MÉRITO</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</si>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</sst>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6"/>
      <color theme="1"/>
      <name val="Arial Narrow"/>
      <family val="2"/>
    </font>
    <font>
      <b/>
      <sz val="14"/>
      <color theme="1"/>
      <name val="Calibri"/>
      <family val="2"/>
      <scheme val="minor"/>
    </font>
    <font>
      <sz val="14"/>
      <name val="Arial Narrow"/>
      <family val="2"/>
    </font>
    <font>
      <b/>
      <sz val="16"/>
      <color theme="0"/>
      <name val="Arial Narrow"/>
      <family val="2"/>
    </font>
    <font>
      <b/>
      <sz val="11"/>
      <color theme="0"/>
      <name val="Arial Narrow"/>
      <family val="2"/>
    </font>
    <font>
      <b/>
      <sz val="14"/>
      <color theme="0"/>
      <name val="Arial Narrow"/>
      <family val="2"/>
    </font>
    <font>
      <b/>
      <sz val="18"/>
      <color theme="0"/>
      <name val="Arial Narrow"/>
      <family val="2"/>
    </font>
    <font>
      <sz val="12"/>
      <name val="Arial Narrow"/>
      <family val="2"/>
    </font>
    <font>
      <sz val="10"/>
      <name val="Arial Narrow"/>
      <family val="2"/>
    </font>
    <font>
      <b/>
      <sz val="16"/>
      <color theme="7" tint="0.39997558519241921"/>
      <name val="Arial Narrow"/>
      <family val="2"/>
    </font>
    <font>
      <sz val="11"/>
      <color theme="1"/>
      <name val="Arial Narrow"/>
      <family val="2"/>
    </font>
    <font>
      <sz val="11"/>
      <name val="Arial Narrow"/>
      <family val="2"/>
    </font>
    <font>
      <b/>
      <sz val="11"/>
      <color theme="1"/>
      <name val="Arial Narrow"/>
      <family val="2"/>
    </font>
    <font>
      <sz val="12"/>
      <color theme="1"/>
      <name val="Arial Narrow"/>
      <family val="2"/>
    </font>
    <font>
      <b/>
      <sz val="16"/>
      <color rgb="FFFFC000"/>
      <name val="Arial Narrow"/>
      <family val="2"/>
    </font>
    <font>
      <b/>
      <sz val="12"/>
      <color theme="1"/>
      <name val="Arial Narrow"/>
      <family val="2"/>
    </font>
    <font>
      <b/>
      <sz val="16"/>
      <name val="Arial Narrow"/>
      <family val="2"/>
    </font>
    <font>
      <b/>
      <sz val="12"/>
      <color theme="0"/>
      <name val="Arial Narrow"/>
      <family val="2"/>
    </font>
    <font>
      <b/>
      <sz val="16"/>
      <color theme="1" tint="0.14999847407452621"/>
      <name val="Arial Narrow"/>
      <family val="2"/>
    </font>
    <font>
      <b/>
      <sz val="14"/>
      <color theme="1" tint="0.14999847407452621"/>
      <name val="Arial Narrow"/>
      <family val="2"/>
    </font>
    <font>
      <b/>
      <sz val="12"/>
      <color theme="1" tint="0.14999847407452621"/>
      <name val="Arial Narrow"/>
      <family val="2"/>
    </font>
    <font>
      <sz val="12"/>
      <color theme="1"/>
      <name val="Calibri"/>
      <family val="2"/>
      <scheme val="minor"/>
    </font>
    <font>
      <b/>
      <sz val="18"/>
      <color rgb="FFFF5050"/>
      <name val="Arial Narrow"/>
      <family val="2"/>
    </font>
    <font>
      <b/>
      <sz val="14"/>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322">
    <xf numFmtId="0" fontId="0" fillId="0" borderId="0" xfId="0"/>
    <xf numFmtId="0" fontId="4" fillId="5" borderId="1" xfId="0" applyFont="1" applyFill="1" applyBorder="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13" fillId="5" borderId="12" xfId="0" applyFont="1" applyFill="1" applyBorder="1" applyAlignment="1" applyProtection="1">
      <alignment horizontal="center" vertical="center"/>
      <protection locked="0"/>
    </xf>
    <xf numFmtId="0" fontId="13" fillId="5" borderId="23" xfId="0" applyFont="1" applyFill="1" applyBorder="1" applyAlignment="1" applyProtection="1">
      <alignment horizontal="center" vertical="center"/>
      <protection locked="0"/>
    </xf>
    <xf numFmtId="0" fontId="0" fillId="0" borderId="8" xfId="0" applyBorder="1"/>
    <xf numFmtId="0" fontId="0" fillId="0" borderId="9" xfId="0" applyBorder="1"/>
    <xf numFmtId="0" fontId="0" fillId="0" borderId="10" xfId="0" applyBorder="1"/>
    <xf numFmtId="0" fontId="0" fillId="0" borderId="20" xfId="0" applyBorder="1"/>
    <xf numFmtId="0" fontId="0" fillId="0" borderId="22" xfId="0" applyBorder="1"/>
    <xf numFmtId="0" fontId="0" fillId="0" borderId="7" xfId="0" applyBorder="1"/>
    <xf numFmtId="0" fontId="0" fillId="0" borderId="0" xfId="0" applyAlignment="1">
      <alignment horizontal="left"/>
    </xf>
    <xf numFmtId="0" fontId="0" fillId="0" borderId="21"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1" fillId="0" borderId="6" xfId="0" applyFont="1" applyBorder="1"/>
    <xf numFmtId="0" fontId="0" fillId="0" borderId="21" xfId="0" applyBorder="1" applyAlignment="1">
      <alignment horizontal="center"/>
    </xf>
    <xf numFmtId="0" fontId="0" fillId="0" borderId="10" xfId="0" applyBorder="1" applyAlignment="1">
      <alignment horizontal="left"/>
    </xf>
    <xf numFmtId="0" fontId="0" fillId="0" borderId="22" xfId="0" applyBorder="1" applyAlignment="1">
      <alignment horizontal="left"/>
    </xf>
    <xf numFmtId="0" fontId="15" fillId="0" borderId="9" xfId="0" applyFont="1" applyBorder="1"/>
    <xf numFmtId="0" fontId="15" fillId="0" borderId="20" xfId="0" applyFont="1" applyBorder="1"/>
    <xf numFmtId="0" fontId="0" fillId="0" borderId="30" xfId="0" applyBorder="1"/>
    <xf numFmtId="0" fontId="0" fillId="0" borderId="29" xfId="0" applyBorder="1"/>
    <xf numFmtId="0" fontId="1" fillId="0" borderId="31" xfId="0" applyFont="1" applyBorder="1"/>
    <xf numFmtId="0" fontId="4" fillId="5" borderId="32"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17" xfId="0" applyNumberFormat="1" applyFont="1" applyFill="1" applyBorder="1" applyAlignment="1" applyProtection="1">
      <alignment horizontal="center" vertical="center"/>
      <protection locked="0"/>
    </xf>
    <xf numFmtId="14" fontId="4" fillId="5" borderId="12" xfId="0" applyNumberFormat="1" applyFont="1" applyFill="1" applyBorder="1" applyAlignment="1" applyProtection="1">
      <alignment horizontal="center" vertical="center"/>
      <protection locked="0"/>
    </xf>
    <xf numFmtId="0" fontId="13" fillId="5" borderId="3" xfId="0" applyFont="1" applyFill="1" applyBorder="1" applyAlignment="1" applyProtection="1">
      <alignment vertical="center"/>
      <protection locked="0"/>
    </xf>
    <xf numFmtId="0" fontId="13" fillId="5" borderId="34" xfId="0" applyFont="1" applyFill="1" applyBorder="1" applyAlignment="1" applyProtection="1">
      <alignment horizontal="center" vertical="center"/>
      <protection locked="0"/>
    </xf>
    <xf numFmtId="0" fontId="13" fillId="5" borderId="45" xfId="0" applyFont="1" applyFill="1" applyBorder="1" applyAlignment="1" applyProtection="1">
      <alignment vertical="center"/>
      <protection locked="0"/>
    </xf>
    <xf numFmtId="0" fontId="13" fillId="5" borderId="43" xfId="0" applyFont="1" applyFill="1" applyBorder="1" applyAlignment="1" applyProtection="1">
      <alignment horizontal="center" vertical="center"/>
      <protection locked="0"/>
    </xf>
    <xf numFmtId="0" fontId="13" fillId="5" borderId="19" xfId="0" applyFont="1" applyFill="1" applyBorder="1" applyAlignment="1" applyProtection="1">
      <alignment vertical="center"/>
      <protection locked="0"/>
    </xf>
    <xf numFmtId="0" fontId="0" fillId="3" borderId="0" xfId="0" applyFill="1"/>
    <xf numFmtId="0" fontId="0" fillId="2" borderId="6" xfId="0" applyFill="1" applyBorder="1" applyAlignment="1">
      <alignment horizontal="left"/>
    </xf>
    <xf numFmtId="0" fontId="2" fillId="2" borderId="7" xfId="0" applyFont="1" applyFill="1" applyBorder="1" applyAlignment="1">
      <alignment horizontal="left" indent="1"/>
    </xf>
    <xf numFmtId="0" fontId="0" fillId="2" borderId="9" xfId="0" applyFill="1" applyBorder="1" applyAlignment="1">
      <alignment horizontal="left"/>
    </xf>
    <xf numFmtId="0" fontId="2" fillId="2" borderId="0" xfId="0" applyFont="1" applyFill="1" applyAlignment="1">
      <alignment horizontal="left" indent="1"/>
    </xf>
    <xf numFmtId="0" fontId="1" fillId="3" borderId="0" xfId="0" applyFont="1" applyFill="1"/>
    <xf numFmtId="0" fontId="0" fillId="3" borderId="0" xfId="0" applyFill="1" applyAlignment="1">
      <alignment horizontal="left"/>
    </xf>
    <xf numFmtId="0" fontId="1" fillId="2" borderId="15" xfId="0" applyFont="1" applyFill="1" applyBorder="1"/>
    <xf numFmtId="0" fontId="0" fillId="2" borderId="8" xfId="0" applyFill="1" applyBorder="1" applyAlignment="1">
      <alignment horizontal="left" indent="1"/>
    </xf>
    <xf numFmtId="0" fontId="1" fillId="2" borderId="16" xfId="0" applyFont="1" applyFill="1" applyBorder="1"/>
    <xf numFmtId="0" fontId="0" fillId="2" borderId="10" xfId="0" applyFill="1" applyBorder="1" applyAlignment="1">
      <alignment horizontal="left" indent="1"/>
    </xf>
    <xf numFmtId="0" fontId="3" fillId="4" borderId="9" xfId="0" applyFont="1" applyFill="1" applyBorder="1" applyAlignment="1">
      <alignment horizontal="center"/>
    </xf>
    <xf numFmtId="0" fontId="3" fillId="4" borderId="0" xfId="0" applyFont="1" applyFill="1" applyAlignment="1">
      <alignment horizontal="center"/>
    </xf>
    <xf numFmtId="0" fontId="3" fillId="4" borderId="10" xfId="0" applyFont="1" applyFill="1" applyBorder="1" applyAlignment="1">
      <alignment horizontal="center"/>
    </xf>
    <xf numFmtId="0" fontId="3" fillId="4" borderId="17" xfId="0" applyFont="1" applyFill="1" applyBorder="1" applyAlignment="1">
      <alignment horizontal="center" wrapText="1"/>
    </xf>
    <xf numFmtId="0" fontId="3" fillId="4" borderId="1" xfId="0" applyFont="1" applyFill="1" applyBorder="1" applyAlignment="1">
      <alignment horizontal="center" wrapText="1"/>
    </xf>
    <xf numFmtId="0" fontId="3" fillId="4" borderId="12" xfId="0" applyFont="1" applyFill="1" applyBorder="1" applyAlignment="1">
      <alignment horizontal="center"/>
    </xf>
    <xf numFmtId="0" fontId="0" fillId="3" borderId="0" xfId="0" applyFill="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7" fillId="7" borderId="6" xfId="0" applyFont="1" applyFill="1" applyBorder="1" applyAlignment="1">
      <alignment vertical="center"/>
    </xf>
    <xf numFmtId="0" fontId="7" fillId="7" borderId="7" xfId="0" applyFont="1" applyFill="1" applyBorder="1" applyAlignment="1">
      <alignment vertical="center"/>
    </xf>
    <xf numFmtId="0" fontId="6" fillId="7" borderId="8" xfId="0" applyFont="1" applyFill="1" applyBorder="1" applyAlignment="1">
      <alignment horizontal="center" vertical="center" wrapText="1"/>
    </xf>
    <xf numFmtId="0" fontId="12" fillId="0" borderId="4" xfId="0" applyFont="1" applyBorder="1" applyAlignment="1">
      <alignment horizontal="center" vertical="center" wrapText="1"/>
    </xf>
    <xf numFmtId="0" fontId="10" fillId="2" borderId="12" xfId="0" applyFont="1" applyFill="1" applyBorder="1" applyAlignment="1">
      <alignment horizontal="center" vertical="center"/>
    </xf>
    <xf numFmtId="0" fontId="12" fillId="5" borderId="4" xfId="0" applyFont="1" applyFill="1" applyBorder="1" applyAlignment="1" applyProtection="1">
      <alignment horizontal="center" vertical="center" wrapText="1"/>
      <protection locked="0"/>
    </xf>
    <xf numFmtId="0" fontId="0" fillId="3" borderId="0" xfId="0" applyFill="1" applyProtection="1">
      <protection locked="0"/>
    </xf>
    <xf numFmtId="0" fontId="12" fillId="5" borderId="14" xfId="0" applyFont="1" applyFill="1" applyBorder="1" applyAlignment="1" applyProtection="1">
      <alignment horizontal="center" vertical="center" wrapText="1"/>
      <protection locked="0"/>
    </xf>
    <xf numFmtId="0" fontId="2" fillId="2" borderId="8" xfId="0" applyFont="1" applyFill="1" applyBorder="1" applyAlignment="1">
      <alignment horizontal="left" indent="1"/>
    </xf>
    <xf numFmtId="0" fontId="2" fillId="2" borderId="10" xfId="0" applyFont="1" applyFill="1" applyBorder="1" applyAlignment="1">
      <alignment horizontal="left" indent="1"/>
    </xf>
    <xf numFmtId="0" fontId="7" fillId="7" borderId="8" xfId="0" applyFont="1" applyFill="1" applyBorder="1" applyAlignment="1">
      <alignment vertical="center"/>
    </xf>
    <xf numFmtId="0" fontId="16" fillId="6" borderId="46" xfId="0" applyFont="1" applyFill="1" applyBorder="1" applyAlignment="1">
      <alignment horizontal="center" vertical="center"/>
    </xf>
    <xf numFmtId="0" fontId="10" fillId="4" borderId="0" xfId="0" applyFont="1" applyFill="1" applyAlignment="1">
      <alignment horizontal="center" vertical="center" wrapText="1"/>
    </xf>
    <xf numFmtId="0" fontId="7" fillId="8" borderId="9" xfId="0" applyFont="1" applyFill="1" applyBorder="1" applyAlignment="1">
      <alignment vertical="center"/>
    </xf>
    <xf numFmtId="0" fontId="7" fillId="8" borderId="0" xfId="0" applyFont="1" applyFill="1" applyAlignment="1">
      <alignment vertical="center"/>
    </xf>
    <xf numFmtId="0" fontId="10" fillId="4" borderId="10" xfId="0" applyFont="1" applyFill="1" applyBorder="1" applyAlignment="1">
      <alignment horizontal="center" vertical="center" wrapText="1"/>
    </xf>
    <xf numFmtId="0" fontId="16" fillId="6" borderId="31" xfId="0" applyFont="1" applyFill="1" applyBorder="1" applyAlignment="1">
      <alignment horizontal="center" vertical="center"/>
    </xf>
    <xf numFmtId="0" fontId="7" fillId="8" borderId="6" xfId="0" applyFont="1" applyFill="1" applyBorder="1" applyAlignment="1">
      <alignment vertical="center"/>
    </xf>
    <xf numFmtId="0" fontId="7" fillId="8" borderId="7" xfId="0" applyFont="1" applyFill="1" applyBorder="1" applyAlignment="1">
      <alignment vertical="center"/>
    </xf>
    <xf numFmtId="0" fontId="10" fillId="4" borderId="5" xfId="0" applyFont="1" applyFill="1" applyBorder="1" applyAlignment="1">
      <alignment horizontal="center" vertical="center" wrapText="1"/>
    </xf>
    <xf numFmtId="0" fontId="7" fillId="8" borderId="8" xfId="0" applyFont="1" applyFill="1" applyBorder="1" applyAlignment="1">
      <alignment vertical="center"/>
    </xf>
    <xf numFmtId="0" fontId="7" fillId="8" borderId="10" xfId="0" applyFont="1" applyFill="1" applyBorder="1" applyAlignment="1">
      <alignment vertical="center"/>
    </xf>
    <xf numFmtId="0" fontId="6" fillId="9" borderId="36" xfId="0" applyFont="1" applyFill="1" applyBorder="1" applyAlignment="1" applyProtection="1">
      <alignment horizontal="center" vertical="center"/>
      <protection locked="0"/>
    </xf>
    <xf numFmtId="0" fontId="6" fillId="11" borderId="25" xfId="0" applyFont="1" applyFill="1" applyBorder="1" applyAlignment="1" applyProtection="1">
      <alignment horizontal="center" vertical="center"/>
      <protection locked="0"/>
    </xf>
    <xf numFmtId="0" fontId="6" fillId="11" borderId="36" xfId="0" applyFont="1" applyFill="1" applyBorder="1" applyAlignment="1" applyProtection="1">
      <alignment horizontal="center" vertical="center"/>
      <protection locked="0"/>
    </xf>
    <xf numFmtId="0" fontId="6" fillId="9" borderId="39" xfId="0" applyFont="1" applyFill="1" applyBorder="1" applyAlignment="1" applyProtection="1">
      <alignment horizontal="center" vertical="center"/>
      <protection locked="0"/>
    </xf>
    <xf numFmtId="0" fontId="6" fillId="9" borderId="38" xfId="0" applyFont="1" applyFill="1" applyBorder="1" applyAlignment="1" applyProtection="1">
      <alignment horizontal="center" vertical="center"/>
      <protection locked="0"/>
    </xf>
    <xf numFmtId="0" fontId="6" fillId="11" borderId="38"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6" fillId="11" borderId="37" xfId="0" applyFont="1" applyFill="1" applyBorder="1" applyAlignment="1" applyProtection="1">
      <alignment horizontal="center" vertical="center"/>
      <protection locked="0"/>
    </xf>
    <xf numFmtId="0" fontId="6" fillId="11" borderId="39" xfId="0" applyFont="1" applyFill="1" applyBorder="1" applyAlignment="1" applyProtection="1">
      <alignment horizontal="center" vertical="center"/>
      <protection locked="0"/>
    </xf>
    <xf numFmtId="0" fontId="10" fillId="4" borderId="35" xfId="0" applyFont="1" applyFill="1" applyBorder="1" applyAlignment="1">
      <alignment horizontal="center" vertical="center" wrapText="1"/>
    </xf>
    <xf numFmtId="0" fontId="6" fillId="9" borderId="25" xfId="0" applyFont="1" applyFill="1" applyBorder="1" applyAlignment="1" applyProtection="1">
      <alignment horizontal="center" vertical="center"/>
      <protection locked="0"/>
    </xf>
    <xf numFmtId="0" fontId="6" fillId="10" borderId="25" xfId="0"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12" fillId="3" borderId="0" xfId="0" applyFont="1" applyFill="1"/>
    <xf numFmtId="0" fontId="18" fillId="11" borderId="36" xfId="0" applyFont="1" applyFill="1" applyBorder="1" applyAlignment="1">
      <alignment horizontal="center" vertical="center"/>
    </xf>
    <xf numFmtId="0" fontId="11" fillId="8" borderId="36" xfId="0" applyFont="1" applyFill="1" applyBorder="1" applyAlignment="1">
      <alignment horizontal="center" vertical="center"/>
    </xf>
    <xf numFmtId="0" fontId="7" fillId="9" borderId="36" xfId="0" applyFont="1" applyFill="1" applyBorder="1" applyAlignment="1">
      <alignment horizontal="center" vertical="center"/>
    </xf>
    <xf numFmtId="0" fontId="7" fillId="6" borderId="47" xfId="0" applyFont="1" applyFill="1" applyBorder="1" applyAlignment="1">
      <alignment horizontal="center" vertical="center"/>
    </xf>
    <xf numFmtId="0" fontId="16" fillId="12" borderId="27" xfId="0" applyFont="1" applyFill="1" applyBorder="1" applyAlignment="1">
      <alignment horizontal="center" vertical="center"/>
    </xf>
    <xf numFmtId="0" fontId="7" fillId="6" borderId="3" xfId="0" applyFont="1" applyFill="1" applyBorder="1" applyAlignment="1">
      <alignment horizontal="center" vertical="center"/>
    </xf>
    <xf numFmtId="0" fontId="16" fillId="12" borderId="12" xfId="0" applyFont="1" applyFill="1" applyBorder="1" applyAlignment="1">
      <alignment horizontal="center" vertical="center"/>
    </xf>
    <xf numFmtId="0" fontId="7" fillId="6" borderId="48" xfId="0" applyFont="1" applyFill="1" applyBorder="1" applyAlignment="1">
      <alignment horizontal="center" vertical="center"/>
    </xf>
    <xf numFmtId="0" fontId="16" fillId="12" borderId="34" xfId="0" applyFont="1" applyFill="1" applyBorder="1" applyAlignment="1">
      <alignment horizontal="center" vertical="center"/>
    </xf>
    <xf numFmtId="0" fontId="19" fillId="6" borderId="19" xfId="0" applyFont="1" applyFill="1" applyBorder="1" applyAlignment="1">
      <alignment horizontal="center" vertical="center"/>
    </xf>
    <xf numFmtId="14" fontId="22" fillId="3" borderId="5" xfId="0" applyNumberFormat="1" applyFont="1" applyFill="1" applyBorder="1" applyAlignment="1">
      <alignment horizontal="center" vertical="center"/>
    </xf>
    <xf numFmtId="14" fontId="22" fillId="3" borderId="35" xfId="0" applyNumberFormat="1" applyFont="1" applyFill="1" applyBorder="1" applyAlignment="1">
      <alignment horizontal="center" vertical="center"/>
    </xf>
    <xf numFmtId="0" fontId="2" fillId="3" borderId="0" xfId="0" applyFont="1" applyFill="1" applyAlignment="1">
      <alignment horizontal="left" indent="1"/>
    </xf>
    <xf numFmtId="0" fontId="21" fillId="3" borderId="0" xfId="0" applyFont="1" applyFill="1" applyAlignment="1">
      <alignment vertical="center"/>
    </xf>
    <xf numFmtId="0" fontId="2" fillId="3" borderId="10" xfId="0" applyFont="1" applyFill="1" applyBorder="1" applyAlignment="1">
      <alignment horizontal="left" indent="1"/>
    </xf>
    <xf numFmtId="0" fontId="0" fillId="2" borderId="20" xfId="0" applyFill="1" applyBorder="1" applyAlignment="1">
      <alignment horizontal="left"/>
    </xf>
    <xf numFmtId="0" fontId="2" fillId="3" borderId="21" xfId="0" applyFont="1" applyFill="1" applyBorder="1" applyAlignment="1">
      <alignment horizontal="left" indent="1"/>
    </xf>
    <xf numFmtId="14" fontId="22" fillId="3" borderId="21" xfId="0" applyNumberFormat="1" applyFont="1" applyFill="1" applyBorder="1" applyAlignment="1">
      <alignment horizontal="center" vertical="center"/>
    </xf>
    <xf numFmtId="0" fontId="2" fillId="3" borderId="22" xfId="0" applyFont="1" applyFill="1" applyBorder="1" applyAlignment="1">
      <alignment horizontal="left" indent="1"/>
    </xf>
    <xf numFmtId="0" fontId="2" fillId="0" borderId="0" xfId="0" applyFont="1" applyAlignment="1">
      <alignment horizontal="left" indent="1"/>
    </xf>
    <xf numFmtId="14" fontId="22" fillId="3" borderId="22" xfId="0" applyNumberFormat="1" applyFont="1" applyFill="1" applyBorder="1" applyAlignment="1">
      <alignment horizontal="center" vertical="center"/>
    </xf>
    <xf numFmtId="0" fontId="13" fillId="5" borderId="1"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1"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42" xfId="0" applyFont="1" applyFill="1" applyBorder="1" applyAlignment="1" applyProtection="1">
      <alignment horizontal="center" vertical="center"/>
      <protection locked="0"/>
    </xf>
    <xf numFmtId="0" fontId="13" fillId="5" borderId="41" xfId="0" applyFont="1" applyFill="1" applyBorder="1" applyAlignment="1" applyProtection="1">
      <alignment horizontal="center" vertical="center"/>
      <protection locked="0"/>
    </xf>
    <xf numFmtId="0" fontId="16" fillId="12" borderId="46" xfId="0" applyFont="1" applyFill="1" applyBorder="1" applyAlignment="1">
      <alignment horizontal="center" vertical="center"/>
    </xf>
    <xf numFmtId="0" fontId="16" fillId="12" borderId="36" xfId="0" applyFont="1" applyFill="1" applyBorder="1" applyAlignment="1">
      <alignment horizontal="center" vertical="center"/>
    </xf>
    <xf numFmtId="0" fontId="16" fillId="12" borderId="38" xfId="0" applyFont="1" applyFill="1" applyBorder="1" applyAlignment="1">
      <alignment horizontal="center" vertical="center"/>
    </xf>
    <xf numFmtId="0" fontId="1" fillId="0" borderId="15" xfId="0" applyFont="1" applyBorder="1"/>
    <xf numFmtId="0" fontId="0" fillId="0" borderId="49" xfId="0" applyBorder="1"/>
    <xf numFmtId="0" fontId="23" fillId="0" borderId="6" xfId="0" applyFont="1" applyBorder="1"/>
    <xf numFmtId="0" fontId="23" fillId="0" borderId="9" xfId="0" applyFont="1" applyBorder="1"/>
    <xf numFmtId="0" fontId="23" fillId="0" borderId="20" xfId="0" applyFont="1" applyBorder="1"/>
    <xf numFmtId="0" fontId="6" fillId="12" borderId="12" xfId="0" applyFont="1" applyFill="1" applyBorder="1" applyAlignment="1">
      <alignment horizontal="center" vertical="center"/>
    </xf>
    <xf numFmtId="0" fontId="6" fillId="12" borderId="36" xfId="0" applyFont="1" applyFill="1" applyBorder="1" applyAlignment="1">
      <alignment horizontal="center" vertical="center"/>
    </xf>
    <xf numFmtId="0" fontId="19" fillId="6" borderId="3" xfId="0" applyFont="1" applyFill="1" applyBorder="1" applyAlignment="1">
      <alignment horizontal="center" vertical="center"/>
    </xf>
    <xf numFmtId="0" fontId="24" fillId="6" borderId="23" xfId="0" applyFont="1" applyFill="1" applyBorder="1" applyAlignment="1">
      <alignment horizontal="center" vertical="center"/>
    </xf>
    <xf numFmtId="0" fontId="24" fillId="6" borderId="39" xfId="0" applyFont="1" applyFill="1" applyBorder="1" applyAlignment="1">
      <alignment horizontal="center" vertical="center"/>
    </xf>
    <xf numFmtId="0" fontId="24" fillId="6" borderId="31"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12" fillId="5" borderId="50" xfId="0" applyFont="1" applyFill="1" applyBorder="1" applyAlignment="1" applyProtection="1">
      <alignment horizontal="center" vertical="center" wrapText="1"/>
      <protection locked="0"/>
    </xf>
    <xf numFmtId="0" fontId="11" fillId="9" borderId="36" xfId="0" applyFont="1" applyFill="1" applyBorder="1" applyAlignment="1">
      <alignment horizontal="center" vertical="center"/>
    </xf>
    <xf numFmtId="0" fontId="13" fillId="5" borderId="1" xfId="0" applyFont="1" applyFill="1" applyBorder="1" applyAlignment="1" applyProtection="1">
      <alignment horizontal="left" vertical="center"/>
      <protection locked="0"/>
    </xf>
    <xf numFmtId="0" fontId="12" fillId="3" borderId="0" xfId="0" applyFont="1" applyFill="1" applyAlignment="1">
      <alignment horizontal="left"/>
    </xf>
    <xf numFmtId="0" fontId="14" fillId="6" borderId="29" xfId="0" applyFont="1" applyFill="1" applyBorder="1" applyAlignment="1">
      <alignment horizontal="left"/>
    </xf>
    <xf numFmtId="0" fontId="12" fillId="10" borderId="46" xfId="0" applyFont="1" applyFill="1" applyBorder="1" applyAlignment="1">
      <alignment horizontal="left"/>
    </xf>
    <xf numFmtId="0" fontId="12" fillId="10" borderId="36" xfId="0" applyFont="1" applyFill="1" applyBorder="1" applyAlignment="1">
      <alignment horizontal="left"/>
    </xf>
    <xf numFmtId="0" fontId="12" fillId="10" borderId="39" xfId="0" applyFont="1" applyFill="1" applyBorder="1" applyAlignment="1">
      <alignment horizontal="left"/>
    </xf>
    <xf numFmtId="0" fontId="12" fillId="10" borderId="46" xfId="0" applyFont="1" applyFill="1" applyBorder="1" applyAlignment="1" applyProtection="1">
      <alignment horizontal="left"/>
      <protection locked="0"/>
    </xf>
    <xf numFmtId="0" fontId="12" fillId="10" borderId="36" xfId="0" applyFont="1" applyFill="1" applyBorder="1" applyAlignment="1" applyProtection="1">
      <alignment horizontal="left"/>
      <protection locked="0"/>
    </xf>
    <xf numFmtId="0" fontId="12" fillId="10" borderId="39" xfId="0" applyFont="1" applyFill="1" applyBorder="1" applyAlignment="1" applyProtection="1">
      <alignment horizontal="left"/>
      <protection locked="0"/>
    </xf>
    <xf numFmtId="0" fontId="14" fillId="3" borderId="0" xfId="0" applyFont="1" applyFill="1" applyAlignment="1">
      <alignment horizontal="left"/>
    </xf>
    <xf numFmtId="0" fontId="14" fillId="3" borderId="0" xfId="0" applyFont="1" applyFill="1"/>
    <xf numFmtId="0" fontId="13" fillId="5" borderId="19" xfId="0" applyFont="1" applyFill="1" applyBorder="1" applyAlignment="1" applyProtection="1">
      <alignment horizontal="center" vertical="center"/>
      <protection locked="0"/>
    </xf>
    <xf numFmtId="0" fontId="13" fillId="5" borderId="41" xfId="0" applyFont="1" applyFill="1" applyBorder="1" applyAlignment="1" applyProtection="1">
      <alignment horizontal="left" vertical="center"/>
      <protection locked="0"/>
    </xf>
    <xf numFmtId="0" fontId="9" fillId="5" borderId="34" xfId="0" applyFont="1" applyFill="1" applyBorder="1" applyAlignment="1" applyProtection="1">
      <alignment horizontal="center" vertical="center" wrapText="1"/>
      <protection locked="0"/>
    </xf>
    <xf numFmtId="0" fontId="13" fillId="5" borderId="33" xfId="0" applyFont="1" applyFill="1" applyBorder="1" applyAlignment="1" applyProtection="1">
      <alignment horizontal="center" vertical="center"/>
      <protection locked="0"/>
    </xf>
    <xf numFmtId="0" fontId="0" fillId="3" borderId="0" xfId="0" applyFill="1" applyAlignment="1">
      <alignment horizontal="left" wrapText="1"/>
    </xf>
    <xf numFmtId="0" fontId="6" fillId="10" borderId="28" xfId="0" applyFont="1" applyFill="1" applyBorder="1" applyAlignment="1" applyProtection="1">
      <alignment horizontal="center" vertical="center"/>
      <protection locked="0"/>
    </xf>
    <xf numFmtId="0" fontId="9" fillId="2" borderId="11"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24" xfId="0" applyFont="1" applyFill="1" applyBorder="1" applyAlignment="1" applyProtection="1">
      <alignment horizontal="left" vertical="center" wrapText="1"/>
      <protection locked="0"/>
    </xf>
    <xf numFmtId="0" fontId="9" fillId="2" borderId="41"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protection locked="0"/>
    </xf>
    <xf numFmtId="0" fontId="8" fillId="6" borderId="1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2"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9" fillId="2" borderId="17"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wrapText="1"/>
      <protection locked="0"/>
    </xf>
    <xf numFmtId="0" fontId="14" fillId="10" borderId="31"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4" fillId="5" borderId="17"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4" fillId="5" borderId="24" xfId="0" applyFont="1" applyFill="1" applyBorder="1" applyAlignment="1" applyProtection="1">
      <alignment horizontal="center" vertical="center"/>
      <protection locked="0"/>
    </xf>
    <xf numFmtId="0" fontId="4" fillId="5" borderId="41"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8" fillId="6" borderId="9" xfId="0" applyFont="1" applyFill="1" applyBorder="1" applyAlignment="1">
      <alignment horizontal="center" vertical="center"/>
    </xf>
    <xf numFmtId="0" fontId="8" fillId="6" borderId="0" xfId="0" applyFont="1" applyFill="1" applyAlignment="1">
      <alignment horizontal="center" vertical="center"/>
    </xf>
    <xf numFmtId="0" fontId="8" fillId="6" borderId="10" xfId="0" applyFont="1" applyFill="1" applyBorder="1" applyAlignment="1">
      <alignment horizontal="center" vertical="center"/>
    </xf>
    <xf numFmtId="0" fontId="3" fillId="4" borderId="18" xfId="0" applyFont="1" applyFill="1" applyBorder="1" applyAlignment="1">
      <alignment horizontal="center"/>
    </xf>
    <xf numFmtId="0" fontId="3" fillId="4" borderId="5" xfId="0" applyFont="1" applyFill="1" applyBorder="1" applyAlignment="1">
      <alignment horizontal="center"/>
    </xf>
    <xf numFmtId="0" fontId="3" fillId="4" borderId="35" xfId="0" applyFont="1" applyFill="1" applyBorder="1" applyAlignment="1">
      <alignment horizontal="center"/>
    </xf>
    <xf numFmtId="0" fontId="4" fillId="5" borderId="13"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3" fillId="4" borderId="17" xfId="0" applyFont="1" applyFill="1" applyBorder="1" applyAlignment="1">
      <alignment horizontal="center"/>
    </xf>
    <xf numFmtId="0" fontId="3" fillId="4" borderId="1" xfId="0" applyFont="1" applyFill="1" applyBorder="1" applyAlignment="1">
      <alignment horizontal="center"/>
    </xf>
    <xf numFmtId="0" fontId="3" fillId="4" borderId="12" xfId="0" applyFont="1" applyFill="1" applyBorder="1" applyAlignment="1">
      <alignment horizontal="center"/>
    </xf>
    <xf numFmtId="0" fontId="17" fillId="2" borderId="31"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2" fillId="5" borderId="11" xfId="0" applyFont="1" applyFill="1" applyBorder="1" applyAlignment="1" applyProtection="1">
      <alignment horizontal="left" vertical="center" wrapText="1"/>
      <protection locked="0"/>
    </xf>
    <xf numFmtId="0" fontId="12" fillId="5" borderId="3" xfId="0" applyFont="1" applyFill="1" applyBorder="1" applyAlignment="1" applyProtection="1">
      <alignment horizontal="left" vertical="center" wrapText="1"/>
      <protection locked="0"/>
    </xf>
    <xf numFmtId="0" fontId="25" fillId="0" borderId="11" xfId="0" applyFont="1" applyBorder="1" applyAlignment="1">
      <alignment horizontal="left"/>
    </xf>
    <xf numFmtId="0" fontId="25" fillId="0" borderId="3" xfId="0" applyFont="1" applyBorder="1" applyAlignment="1">
      <alignment horizontal="left"/>
    </xf>
    <xf numFmtId="0" fontId="15" fillId="0" borderId="11"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5" fillId="0" borderId="11" xfId="0" applyFont="1" applyBorder="1" applyAlignment="1">
      <alignment horizontal="left" vertical="center" wrapText="1"/>
    </xf>
    <xf numFmtId="0" fontId="25" fillId="0" borderId="3" xfId="0" applyFont="1" applyBorder="1" applyAlignment="1">
      <alignment horizontal="left" vertical="center" wrapText="1"/>
    </xf>
    <xf numFmtId="14" fontId="20" fillId="3" borderId="0" xfId="0" applyNumberFormat="1" applyFont="1" applyFill="1" applyAlignment="1">
      <alignment horizontal="center" vertical="center"/>
    </xf>
    <xf numFmtId="14" fontId="20" fillId="3" borderId="5" xfId="0" applyNumberFormat="1" applyFont="1" applyFill="1" applyBorder="1" applyAlignment="1">
      <alignment horizontal="center" vertical="center"/>
    </xf>
    <xf numFmtId="0" fontId="21" fillId="3" borderId="0" xfId="0" applyFont="1" applyFill="1" applyAlignment="1">
      <alignment horizontal="center" vertical="center"/>
    </xf>
    <xf numFmtId="0" fontId="21" fillId="3" borderId="10" xfId="0" applyFont="1" applyFill="1" applyBorder="1" applyAlignment="1">
      <alignment horizontal="center" vertical="center"/>
    </xf>
    <xf numFmtId="0" fontId="17" fillId="10" borderId="31" xfId="0" applyFont="1" applyFill="1" applyBorder="1" applyAlignment="1">
      <alignment horizontal="center" vertical="center" wrapText="1"/>
    </xf>
    <xf numFmtId="0" fontId="17" fillId="10" borderId="29" xfId="0" applyFont="1" applyFill="1" applyBorder="1" applyAlignment="1">
      <alignment horizontal="center" vertical="center" wrapText="1"/>
    </xf>
    <xf numFmtId="0" fontId="17" fillId="10" borderId="30" xfId="0" applyFont="1" applyFill="1" applyBorder="1" applyAlignment="1">
      <alignment horizontal="center" vertical="center" wrapText="1"/>
    </xf>
    <xf numFmtId="0" fontId="25" fillId="4" borderId="9"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10" xfId="0" applyFont="1" applyFill="1" applyBorder="1" applyAlignment="1">
      <alignment horizontal="left" vertical="center" wrapText="1"/>
    </xf>
    <xf numFmtId="0" fontId="12" fillId="5" borderId="13"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3" borderId="7"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5" fillId="4" borderId="4" xfId="0" applyFont="1" applyFill="1" applyBorder="1" applyAlignment="1">
      <alignment horizontal="left" vertical="center" wrapText="1"/>
    </xf>
    <xf numFmtId="0" fontId="25" fillId="4" borderId="25" xfId="0" applyFont="1" applyFill="1" applyBorder="1" applyAlignment="1">
      <alignment horizontal="left" vertical="center" wrapText="1"/>
    </xf>
    <xf numFmtId="0" fontId="12" fillId="5" borderId="6" xfId="0" applyFont="1" applyFill="1" applyBorder="1" applyAlignment="1" applyProtection="1">
      <alignment horizontal="left" vertical="top" wrapText="1"/>
      <protection locked="0"/>
    </xf>
    <xf numFmtId="0" fontId="12" fillId="5" borderId="7" xfId="0" applyFont="1" applyFill="1" applyBorder="1" applyAlignment="1" applyProtection="1">
      <alignment horizontal="left" vertical="top" wrapText="1"/>
      <protection locked="0"/>
    </xf>
    <xf numFmtId="0" fontId="12" fillId="5" borderId="8" xfId="0" applyFont="1" applyFill="1" applyBorder="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12" fillId="5" borderId="0" xfId="0" applyFont="1" applyFill="1" applyAlignment="1" applyProtection="1">
      <alignment horizontal="left" vertical="top" wrapText="1"/>
      <protection locked="0"/>
    </xf>
    <xf numFmtId="0" fontId="12" fillId="5" borderId="10" xfId="0" applyFont="1" applyFill="1" applyBorder="1" applyAlignment="1" applyProtection="1">
      <alignment horizontal="left" vertical="top" wrapText="1"/>
      <protection locked="0"/>
    </xf>
    <xf numFmtId="0" fontId="12" fillId="5" borderId="20" xfId="0" applyFont="1" applyFill="1" applyBorder="1" applyAlignment="1" applyProtection="1">
      <alignment horizontal="left" vertical="top" wrapText="1"/>
      <protection locked="0"/>
    </xf>
    <xf numFmtId="0" fontId="12" fillId="5" borderId="21" xfId="0" applyFont="1" applyFill="1" applyBorder="1" applyAlignment="1" applyProtection="1">
      <alignment horizontal="left" vertical="top" wrapText="1"/>
      <protection locked="0"/>
    </xf>
    <xf numFmtId="0" fontId="12" fillId="5" borderId="22" xfId="0" applyFont="1" applyFill="1" applyBorder="1" applyAlignment="1" applyProtection="1">
      <alignment horizontal="left" vertical="top" wrapText="1"/>
      <protection locked="0"/>
    </xf>
    <xf numFmtId="0" fontId="13" fillId="5" borderId="11" xfId="0" applyFont="1" applyFill="1" applyBorder="1" applyAlignment="1" applyProtection="1">
      <alignment horizontal="left" vertical="center"/>
      <protection locked="0"/>
    </xf>
    <xf numFmtId="0" fontId="13" fillId="5" borderId="4" xfId="0" applyFont="1" applyFill="1" applyBorder="1" applyAlignment="1" applyProtection="1">
      <alignment horizontal="left" vertical="center"/>
      <protection locked="0"/>
    </xf>
    <xf numFmtId="0" fontId="13" fillId="5" borderId="3" xfId="0" applyFont="1" applyFill="1" applyBorder="1" applyAlignment="1" applyProtection="1">
      <alignment horizontal="left" vertical="center"/>
      <protection locked="0"/>
    </xf>
    <xf numFmtId="0" fontId="13" fillId="5" borderId="2" xfId="0" applyFont="1" applyFill="1" applyBorder="1" applyAlignment="1" applyProtection="1">
      <alignment horizontal="left" vertical="center"/>
      <protection locked="0"/>
    </xf>
    <xf numFmtId="0" fontId="12" fillId="10" borderId="17" xfId="0" applyFont="1" applyFill="1" applyBorder="1" applyProtection="1">
      <protection locked="0"/>
    </xf>
    <xf numFmtId="0" fontId="12" fillId="10" borderId="12" xfId="0" applyFont="1" applyFill="1" applyBorder="1" applyProtection="1">
      <protection locked="0"/>
    </xf>
    <xf numFmtId="0" fontId="12" fillId="10" borderId="11" xfId="0" applyFont="1" applyFill="1" applyBorder="1" applyProtection="1">
      <protection locked="0"/>
    </xf>
    <xf numFmtId="0" fontId="12" fillId="10" borderId="25" xfId="0" applyFont="1" applyFill="1" applyBorder="1" applyProtection="1">
      <protection locked="0"/>
    </xf>
    <xf numFmtId="0" fontId="13" fillId="5" borderId="17" xfId="0" applyFont="1" applyFill="1" applyBorder="1" applyAlignment="1" applyProtection="1">
      <alignment horizontal="left" vertical="center"/>
      <protection locked="0"/>
    </xf>
    <xf numFmtId="0" fontId="13" fillId="5" borderId="1" xfId="0" applyFont="1" applyFill="1" applyBorder="1" applyAlignment="1" applyProtection="1">
      <alignment horizontal="left" vertical="center"/>
      <protection locked="0"/>
    </xf>
    <xf numFmtId="0" fontId="12" fillId="10" borderId="32" xfId="0" applyFont="1" applyFill="1" applyBorder="1" applyProtection="1">
      <protection locked="0"/>
    </xf>
    <xf numFmtId="0" fontId="12" fillId="10" borderId="34" xfId="0" applyFont="1" applyFill="1" applyBorder="1" applyProtection="1">
      <protection locked="0"/>
    </xf>
    <xf numFmtId="0" fontId="12" fillId="10" borderId="24" xfId="0" applyFont="1" applyFill="1" applyBorder="1" applyProtection="1">
      <protection locked="0"/>
    </xf>
    <xf numFmtId="0" fontId="12" fillId="10" borderId="23" xfId="0" applyFont="1" applyFill="1" applyBorder="1" applyProtection="1">
      <protection locked="0"/>
    </xf>
    <xf numFmtId="0" fontId="13" fillId="5" borderId="13" xfId="0" applyFont="1" applyFill="1" applyBorder="1" applyAlignment="1" applyProtection="1">
      <alignment horizontal="left" vertical="center"/>
      <protection locked="0"/>
    </xf>
    <xf numFmtId="0" fontId="13" fillId="5" borderId="14" xfId="0" applyFont="1" applyFill="1" applyBorder="1" applyAlignment="1" applyProtection="1">
      <alignment horizontal="left" vertical="center"/>
      <protection locked="0"/>
    </xf>
    <xf numFmtId="0" fontId="13" fillId="5" borderId="19" xfId="0" applyFont="1" applyFill="1" applyBorder="1" applyAlignment="1" applyProtection="1">
      <alignment horizontal="left" vertical="center"/>
      <protection locked="0"/>
    </xf>
    <xf numFmtId="0" fontId="13" fillId="5" borderId="24" xfId="0" applyFont="1" applyFill="1" applyBorder="1" applyAlignment="1" applyProtection="1">
      <alignment horizontal="left" vertical="center"/>
      <protection locked="0"/>
    </xf>
    <xf numFmtId="0" fontId="13" fillId="5" borderId="41" xfId="0" applyFont="1" applyFill="1" applyBorder="1" applyAlignment="1" applyProtection="1">
      <alignment horizontal="left" vertical="center"/>
      <protection locked="0"/>
    </xf>
    <xf numFmtId="0" fontId="10" fillId="4" borderId="18"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2" fillId="10" borderId="26" xfId="0" applyFont="1" applyFill="1" applyBorder="1" applyProtection="1">
      <protection locked="0"/>
    </xf>
    <xf numFmtId="0" fontId="12" fillId="10" borderId="27" xfId="0" applyFont="1" applyFill="1" applyBorder="1" applyProtection="1">
      <protection locked="0"/>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Alignment="1">
      <alignment horizontal="left" vertical="center"/>
    </xf>
    <xf numFmtId="0" fontId="2" fillId="2" borderId="10" xfId="0" applyFont="1" applyFill="1" applyBorder="1" applyAlignment="1">
      <alignment horizontal="left" vertical="center"/>
    </xf>
    <xf numFmtId="14" fontId="20" fillId="3" borderId="0" xfId="0" applyNumberFormat="1" applyFont="1" applyFill="1" applyAlignment="1">
      <alignment horizontal="left" vertical="center"/>
    </xf>
    <xf numFmtId="14" fontId="20" fillId="3" borderId="21" xfId="0" applyNumberFormat="1" applyFont="1" applyFill="1" applyBorder="1" applyAlignment="1">
      <alignment horizontal="left" vertical="center"/>
    </xf>
    <xf numFmtId="0" fontId="25" fillId="4" borderId="6" xfId="0" applyFont="1" applyFill="1" applyBorder="1" applyAlignment="1">
      <alignment horizontal="left" vertical="top" wrapText="1"/>
    </xf>
    <xf numFmtId="0" fontId="25" fillId="4" borderId="7" xfId="0" applyFont="1" applyFill="1" applyBorder="1" applyAlignment="1">
      <alignment horizontal="left" vertical="top" wrapText="1"/>
    </xf>
    <xf numFmtId="0" fontId="25" fillId="4" borderId="8" xfId="0" applyFont="1" applyFill="1" applyBorder="1" applyAlignment="1">
      <alignment horizontal="left" vertical="top" wrapText="1"/>
    </xf>
    <xf numFmtId="0" fontId="17" fillId="2" borderId="6"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3" fillId="5" borderId="40" xfId="0" applyFont="1" applyFill="1" applyBorder="1" applyAlignment="1" applyProtection="1">
      <alignment horizontal="left" vertical="center"/>
      <protection locked="0"/>
    </xf>
    <xf numFmtId="0" fontId="13" fillId="5" borderId="11"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51" xfId="0" applyFont="1" applyFill="1" applyBorder="1" applyAlignment="1" applyProtection="1">
      <alignment vertical="center"/>
      <protection locked="0"/>
    </xf>
    <xf numFmtId="0" fontId="13" fillId="5" borderId="52" xfId="0" applyFont="1" applyFill="1" applyBorder="1" applyAlignment="1" applyProtection="1">
      <alignment vertical="center"/>
      <protection locked="0"/>
    </xf>
    <xf numFmtId="0" fontId="13" fillId="5" borderId="48" xfId="0" applyFont="1" applyFill="1" applyBorder="1" applyAlignment="1" applyProtection="1">
      <alignment vertical="center"/>
      <protection locked="0"/>
    </xf>
    <xf numFmtId="0" fontId="13" fillId="5" borderId="53" xfId="0" applyFont="1" applyFill="1" applyBorder="1" applyAlignment="1" applyProtection="1">
      <alignment vertical="center"/>
      <protection locked="0"/>
    </xf>
    <xf numFmtId="0" fontId="13" fillId="5" borderId="53" xfId="0" applyFont="1" applyFill="1" applyBorder="1" applyAlignment="1" applyProtection="1">
      <alignment horizontal="left" vertical="center"/>
      <protection locked="0"/>
    </xf>
    <xf numFmtId="0" fontId="13" fillId="5" borderId="52" xfId="0" applyFont="1" applyFill="1" applyBorder="1" applyAlignment="1" applyProtection="1">
      <alignment horizontal="left" vertical="center"/>
      <protection locked="0"/>
    </xf>
    <xf numFmtId="0" fontId="13" fillId="5" borderId="44" xfId="0" applyFont="1" applyFill="1" applyBorder="1" applyAlignment="1" applyProtection="1">
      <alignment horizontal="left" vertical="center"/>
      <protection locked="0"/>
    </xf>
    <xf numFmtId="0" fontId="13" fillId="5" borderId="42" xfId="0" applyFont="1" applyFill="1" applyBorder="1" applyAlignment="1" applyProtection="1">
      <alignment horizontal="left" vertical="center"/>
      <protection locked="0"/>
    </xf>
    <xf numFmtId="0" fontId="13" fillId="5" borderId="32" xfId="0" applyFont="1" applyFill="1" applyBorder="1" applyAlignment="1" applyProtection="1">
      <alignment horizontal="left" vertical="center"/>
      <protection locked="0"/>
    </xf>
    <xf numFmtId="0" fontId="13" fillId="5" borderId="33" xfId="0" applyFont="1" applyFill="1" applyBorder="1" applyAlignment="1" applyProtection="1">
      <alignment horizontal="left" vertical="center"/>
      <protection locked="0"/>
    </xf>
    <xf numFmtId="0" fontId="10" fillId="4" borderId="0" xfId="0" applyFont="1" applyFill="1" applyAlignment="1">
      <alignment horizontal="center" vertical="center" wrapText="1"/>
    </xf>
    <xf numFmtId="0" fontId="10" fillId="4" borderId="9" xfId="0" applyFont="1" applyFill="1" applyBorder="1" applyAlignment="1">
      <alignment horizontal="center" vertical="center" wrapText="1"/>
    </xf>
    <xf numFmtId="0" fontId="7" fillId="8" borderId="38" xfId="0" applyFont="1" applyFill="1" applyBorder="1" applyAlignment="1">
      <alignment horizontal="center" vertical="center"/>
    </xf>
    <xf numFmtId="0" fontId="7" fillId="8" borderId="37" xfId="0" applyFont="1" applyFill="1" applyBorder="1" applyAlignment="1">
      <alignment horizontal="center" vertical="center"/>
    </xf>
    <xf numFmtId="0" fontId="5" fillId="6" borderId="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0" xfId="0" applyFont="1" applyFill="1" applyBorder="1" applyAlignment="1">
      <alignment horizontal="left" vertical="center" wrapText="1"/>
    </xf>
    <xf numFmtId="0" fontId="13" fillId="5" borderId="2" xfId="0" applyFont="1" applyFill="1" applyBorder="1" applyAlignment="1" applyProtection="1">
      <alignment vertical="center"/>
      <protection locked="0"/>
    </xf>
    <xf numFmtId="0" fontId="13" fillId="5" borderId="2"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5" borderId="40" xfId="0" applyFont="1" applyFill="1" applyBorder="1" applyAlignment="1" applyProtection="1">
      <alignment horizontal="center" vertical="center"/>
      <protection locked="0"/>
    </xf>
    <xf numFmtId="0" fontId="13" fillId="5" borderId="19" xfId="0" applyFont="1" applyFill="1" applyBorder="1" applyAlignment="1" applyProtection="1">
      <alignment horizontal="center" vertical="center"/>
      <protection locked="0"/>
    </xf>
    <xf numFmtId="0" fontId="7" fillId="8" borderId="36" xfId="0" applyFont="1" applyFill="1" applyBorder="1" applyAlignment="1">
      <alignment horizontal="center" vertical="center"/>
    </xf>
    <xf numFmtId="0" fontId="7" fillId="8" borderId="31" xfId="0" applyFont="1" applyFill="1" applyBorder="1" applyAlignment="1">
      <alignment horizontal="center" vertical="center"/>
    </xf>
    <xf numFmtId="0" fontId="16" fillId="6" borderId="31"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7" fillId="8" borderId="29"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9"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10" xfId="0" applyFont="1" applyFill="1" applyBorder="1" applyAlignment="1">
      <alignment horizontal="left" vertical="center" wrapText="1"/>
    </xf>
    <xf numFmtId="0" fontId="12" fillId="10" borderId="17" xfId="0" applyFont="1" applyFill="1" applyBorder="1" applyAlignment="1" applyProtection="1">
      <alignment horizontal="left"/>
      <protection locked="0"/>
    </xf>
    <xf numFmtId="0" fontId="12" fillId="10" borderId="12" xfId="0" applyFont="1" applyFill="1" applyBorder="1" applyAlignment="1" applyProtection="1">
      <alignment horizontal="left"/>
      <protection locked="0"/>
    </xf>
    <xf numFmtId="0" fontId="16" fillId="8" borderId="10" xfId="0" applyFont="1" applyFill="1" applyBorder="1" applyAlignment="1">
      <alignment horizontal="center" vertical="center"/>
    </xf>
    <xf numFmtId="0" fontId="16" fillId="8" borderId="35" xfId="0" applyFont="1" applyFill="1" applyBorder="1" applyAlignment="1">
      <alignment horizontal="center" vertical="center"/>
    </xf>
    <xf numFmtId="0" fontId="25" fillId="4" borderId="6"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16" fillId="8" borderId="29" xfId="0" applyFont="1" applyFill="1" applyBorder="1" applyAlignment="1">
      <alignment horizontal="center" vertical="center"/>
    </xf>
    <xf numFmtId="0" fontId="16" fillId="8" borderId="37" xfId="0" applyFont="1" applyFill="1" applyBorder="1" applyAlignment="1">
      <alignment horizontal="center" vertical="center"/>
    </xf>
    <xf numFmtId="0" fontId="16" fillId="8" borderId="8" xfId="0" applyFont="1" applyFill="1" applyBorder="1" applyAlignment="1">
      <alignment horizontal="center" vertical="center"/>
    </xf>
    <xf numFmtId="0" fontId="16" fillId="8" borderId="3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114300</xdr:rowOff>
    </xdr:to>
    <xdr:pic>
      <xdr:nvPicPr>
        <xdr:cNvPr id="3" name="Imagen 2">
          <a:extLst>
            <a:ext uri="{FF2B5EF4-FFF2-40B4-BE49-F238E27FC236}">
              <a16:creationId xmlns:a16="http://schemas.microsoft.com/office/drawing/2014/main" id="{A0E51733-62E1-4C95-8969-3F649D0899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twoCellAnchor editAs="oneCell">
    <xdr:from>
      <xdr:col>1</xdr:col>
      <xdr:colOff>123825</xdr:colOff>
      <xdr:row>1</xdr:row>
      <xdr:rowOff>47625</xdr:rowOff>
    </xdr:from>
    <xdr:to>
      <xdr:col>1</xdr:col>
      <xdr:colOff>2552700</xdr:colOff>
      <xdr:row>4</xdr:row>
      <xdr:rowOff>161925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2</xdr:col>
      <xdr:colOff>133350</xdr:colOff>
      <xdr:row>4</xdr:row>
      <xdr:rowOff>171450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00025"/>
          <a:ext cx="2428875" cy="952500"/>
        </a:xfrm>
        <a:prstGeom prst="rect">
          <a:avLst/>
        </a:prstGeom>
      </xdr:spPr>
    </xdr:pic>
    <xdr:clientData/>
  </xdr:twoCellAnchor>
  <xdr:twoCellAnchor editAs="oneCell">
    <xdr:from>
      <xdr:col>1</xdr:col>
      <xdr:colOff>0</xdr:colOff>
      <xdr:row>1</xdr:row>
      <xdr:rowOff>57150</xdr:rowOff>
    </xdr:from>
    <xdr:to>
      <xdr:col>2</xdr:col>
      <xdr:colOff>133350</xdr:colOff>
      <xdr:row>4</xdr:row>
      <xdr:rowOff>171450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0025"/>
          <a:ext cx="2428875" cy="952500"/>
        </a:xfrm>
        <a:prstGeom prst="rect">
          <a:avLst/>
        </a:prstGeom>
      </xdr:spPr>
    </xdr:pic>
    <xdr:clientData/>
  </xdr:twoCellAnchor>
  <xdr:twoCellAnchor editAs="oneCell">
    <xdr:from>
      <xdr:col>1</xdr:col>
      <xdr:colOff>0</xdr:colOff>
      <xdr:row>1</xdr:row>
      <xdr:rowOff>57150</xdr:rowOff>
    </xdr:from>
    <xdr:to>
      <xdr:col>2</xdr:col>
      <xdr:colOff>133350</xdr:colOff>
      <xdr:row>4</xdr:row>
      <xdr:rowOff>171450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0025"/>
          <a:ext cx="24288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twoCellAnchor editAs="oneCell">
    <xdr:from>
      <xdr:col>1</xdr:col>
      <xdr:colOff>0</xdr:colOff>
      <xdr:row>1</xdr:row>
      <xdr:rowOff>57150</xdr:rowOff>
    </xdr:from>
    <xdr:to>
      <xdr:col>1</xdr:col>
      <xdr:colOff>2428875</xdr:colOff>
      <xdr:row>4</xdr:row>
      <xdr:rowOff>171450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171450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twoCellAnchor editAs="oneCell">
    <xdr:from>
      <xdr:col>1</xdr:col>
      <xdr:colOff>0</xdr:colOff>
      <xdr:row>1</xdr:row>
      <xdr:rowOff>57150</xdr:rowOff>
    </xdr:from>
    <xdr:to>
      <xdr:col>1</xdr:col>
      <xdr:colOff>2428875</xdr:colOff>
      <xdr:row>4</xdr:row>
      <xdr:rowOff>171450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9"/>
  <sheetViews>
    <sheetView tabSelected="1" workbookViewId="0">
      <selection activeCell="B12" sqref="B12:D12"/>
    </sheetView>
  </sheetViews>
  <sheetFormatPr baseColWidth="10" defaultColWidth="9.140625" defaultRowHeight="30" customHeight="1" x14ac:dyDescent="0.25"/>
  <cols>
    <col min="1" max="1" width="2.5703125" style="36" customWidth="1"/>
    <col min="2" max="2" width="39" style="41" customWidth="1"/>
    <col min="3" max="3" width="54.85546875" style="36" customWidth="1"/>
    <col min="4" max="4" width="76.5703125" style="36" customWidth="1"/>
    <col min="5" max="5" width="15.140625" style="36" customWidth="1"/>
    <col min="6" max="16384" width="9.140625" style="36"/>
  </cols>
  <sheetData>
    <row r="1" spans="2:4" ht="11.25" customHeight="1" thickBot="1" x14ac:dyDescent="0.3"/>
    <row r="2" spans="2:4" ht="30" customHeight="1" x14ac:dyDescent="0.3">
      <c r="B2" s="43"/>
      <c r="C2" s="38" t="s">
        <v>0</v>
      </c>
      <c r="D2" s="44"/>
    </row>
    <row r="3" spans="2:4" ht="18.75" customHeight="1" x14ac:dyDescent="0.3">
      <c r="B3" s="45"/>
      <c r="C3" s="40"/>
      <c r="D3" s="46"/>
    </row>
    <row r="4" spans="2:4" ht="17.25" customHeight="1" x14ac:dyDescent="0.3">
      <c r="B4" s="45"/>
      <c r="C4" s="40"/>
      <c r="D4" s="46"/>
    </row>
    <row r="5" spans="2:4" ht="15.75" customHeight="1" x14ac:dyDescent="0.3">
      <c r="B5" s="45"/>
      <c r="C5" s="40"/>
      <c r="D5" s="46"/>
    </row>
    <row r="6" spans="2:4" ht="30.75" customHeight="1" x14ac:dyDescent="0.25">
      <c r="B6" s="161" t="s">
        <v>138</v>
      </c>
      <c r="C6" s="162"/>
      <c r="D6" s="163"/>
    </row>
    <row r="7" spans="2:4" ht="30" customHeight="1" x14ac:dyDescent="0.25">
      <c r="B7" s="164" t="s">
        <v>139</v>
      </c>
      <c r="C7" s="165"/>
      <c r="D7" s="166"/>
    </row>
    <row r="8" spans="2:4" s="153" customFormat="1" ht="30" customHeight="1" x14ac:dyDescent="0.25">
      <c r="B8" s="167" t="s">
        <v>140</v>
      </c>
      <c r="C8" s="168"/>
      <c r="D8" s="169"/>
    </row>
    <row r="9" spans="2:4" s="153" customFormat="1" ht="30" customHeight="1" x14ac:dyDescent="0.25">
      <c r="B9" s="167" t="s">
        <v>141</v>
      </c>
      <c r="C9" s="168"/>
      <c r="D9" s="169"/>
    </row>
    <row r="10" spans="2:4" s="153" customFormat="1" ht="30" customHeight="1" x14ac:dyDescent="0.25">
      <c r="B10" s="155" t="s">
        <v>142</v>
      </c>
      <c r="C10" s="156"/>
      <c r="D10" s="157"/>
    </row>
    <row r="11" spans="2:4" s="153" customFormat="1" ht="30" customHeight="1" x14ac:dyDescent="0.25">
      <c r="B11" s="155" t="s">
        <v>143</v>
      </c>
      <c r="C11" s="156"/>
      <c r="D11" s="157"/>
    </row>
    <row r="12" spans="2:4" s="153" customFormat="1" ht="30" customHeight="1" x14ac:dyDescent="0.25">
      <c r="B12" s="155" t="s">
        <v>144</v>
      </c>
      <c r="C12" s="156"/>
      <c r="D12" s="157"/>
    </row>
    <row r="13" spans="2:4" s="153" customFormat="1" ht="30" customHeight="1" x14ac:dyDescent="0.25">
      <c r="B13" s="155" t="s">
        <v>145</v>
      </c>
      <c r="C13" s="156"/>
      <c r="D13" s="157"/>
    </row>
    <row r="14" spans="2:4" s="153" customFormat="1" ht="50.25" customHeight="1" x14ac:dyDescent="0.25">
      <c r="B14" s="155" t="s">
        <v>146</v>
      </c>
      <c r="C14" s="156"/>
      <c r="D14" s="157"/>
    </row>
    <row r="15" spans="2:4" s="153" customFormat="1" ht="30" customHeight="1" x14ac:dyDescent="0.25">
      <c r="B15" s="155" t="s">
        <v>147</v>
      </c>
      <c r="C15" s="156"/>
      <c r="D15" s="157"/>
    </row>
    <row r="16" spans="2:4" s="153" customFormat="1" ht="41.25" customHeight="1" x14ac:dyDescent="0.25">
      <c r="B16" s="155" t="s">
        <v>148</v>
      </c>
      <c r="C16" s="156"/>
      <c r="D16" s="157"/>
    </row>
    <row r="17" spans="2:4" s="153" customFormat="1" ht="54" customHeight="1" x14ac:dyDescent="0.25">
      <c r="B17" s="155" t="s">
        <v>149</v>
      </c>
      <c r="C17" s="156"/>
      <c r="D17" s="157"/>
    </row>
    <row r="18" spans="2:4" s="153" customFormat="1" ht="35.25" customHeight="1" x14ac:dyDescent="0.25">
      <c r="B18" s="155" t="s">
        <v>150</v>
      </c>
      <c r="C18" s="156"/>
      <c r="D18" s="157"/>
    </row>
    <row r="19" spans="2:4" s="153" customFormat="1" ht="30.75" customHeight="1" x14ac:dyDescent="0.25">
      <c r="B19" s="155" t="s">
        <v>151</v>
      </c>
      <c r="C19" s="156"/>
      <c r="D19" s="157"/>
    </row>
    <row r="20" spans="2:4" s="153" customFormat="1" ht="48" customHeight="1" x14ac:dyDescent="0.25">
      <c r="B20" s="155" t="s">
        <v>152</v>
      </c>
      <c r="C20" s="156"/>
      <c r="D20" s="157"/>
    </row>
    <row r="21" spans="2:4" s="153" customFormat="1" ht="67.5" customHeight="1" x14ac:dyDescent="0.25">
      <c r="B21" s="155" t="s">
        <v>153</v>
      </c>
      <c r="C21" s="156"/>
      <c r="D21" s="157"/>
    </row>
    <row r="22" spans="2:4" s="153" customFormat="1" ht="45" customHeight="1" x14ac:dyDescent="0.25">
      <c r="B22" s="155" t="s">
        <v>154</v>
      </c>
      <c r="C22" s="156"/>
      <c r="D22" s="157"/>
    </row>
    <row r="23" spans="2:4" s="153" customFormat="1" ht="56.25" customHeight="1" x14ac:dyDescent="0.25">
      <c r="B23" s="155" t="s">
        <v>155</v>
      </c>
      <c r="C23" s="156"/>
      <c r="D23" s="157"/>
    </row>
    <row r="24" spans="2:4" s="153" customFormat="1" ht="20.25" customHeight="1" x14ac:dyDescent="0.25">
      <c r="B24" s="155" t="s">
        <v>156</v>
      </c>
      <c r="C24" s="156"/>
      <c r="D24" s="157"/>
    </row>
    <row r="25" spans="2:4" s="153" customFormat="1" ht="46.5" customHeight="1" x14ac:dyDescent="0.25">
      <c r="B25" s="155" t="s">
        <v>161</v>
      </c>
      <c r="C25" s="156"/>
      <c r="D25" s="157"/>
    </row>
    <row r="26" spans="2:4" s="153" customFormat="1" ht="37.5" customHeight="1" x14ac:dyDescent="0.25">
      <c r="B26" s="155" t="s">
        <v>157</v>
      </c>
      <c r="C26" s="156"/>
      <c r="D26" s="157"/>
    </row>
    <row r="27" spans="2:4" s="153" customFormat="1" ht="43.5" customHeight="1" x14ac:dyDescent="0.25">
      <c r="B27" s="155" t="s">
        <v>158</v>
      </c>
      <c r="C27" s="156"/>
      <c r="D27" s="157"/>
    </row>
    <row r="28" spans="2:4" s="153" customFormat="1" ht="87" customHeight="1" x14ac:dyDescent="0.25">
      <c r="B28" s="155" t="s">
        <v>159</v>
      </c>
      <c r="C28" s="156"/>
      <c r="D28" s="157"/>
    </row>
    <row r="29" spans="2:4" s="153" customFormat="1" ht="27.75" customHeight="1" thickBot="1" x14ac:dyDescent="0.3">
      <c r="B29" s="158" t="s">
        <v>160</v>
      </c>
      <c r="C29" s="159"/>
      <c r="D29" s="160"/>
    </row>
  </sheetData>
  <sheetProtection insertRows="0" deleteRows="0" selectLockedCells="1"/>
  <mergeCells count="24">
    <mergeCell ref="B20:D20"/>
    <mergeCell ref="B6:D6"/>
    <mergeCell ref="B7:D7"/>
    <mergeCell ref="B8:D8"/>
    <mergeCell ref="B9:D9"/>
    <mergeCell ref="B10:D10"/>
    <mergeCell ref="B11:D11"/>
    <mergeCell ref="B14:D14"/>
    <mergeCell ref="B16:D16"/>
    <mergeCell ref="B17:D17"/>
    <mergeCell ref="B18:D18"/>
    <mergeCell ref="B19:D19"/>
    <mergeCell ref="B12:D12"/>
    <mergeCell ref="B13:D13"/>
    <mergeCell ref="B15:D15"/>
    <mergeCell ref="B27:D27"/>
    <mergeCell ref="B28:D28"/>
    <mergeCell ref="B29:D29"/>
    <mergeCell ref="B21:D21"/>
    <mergeCell ref="B22:D22"/>
    <mergeCell ref="B23:D23"/>
    <mergeCell ref="B24:D24"/>
    <mergeCell ref="B25:D25"/>
    <mergeCell ref="B26:D2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G20"/>
  <sheetViews>
    <sheetView workbookViewId="0">
      <selection activeCell="B12" sqref="B12"/>
    </sheetView>
  </sheetViews>
  <sheetFormatPr baseColWidth="10" defaultColWidth="9.140625" defaultRowHeight="30" customHeight="1" x14ac:dyDescent="0.25"/>
  <cols>
    <col min="1" max="1" width="2.5703125" style="36" customWidth="1"/>
    <col min="2" max="2" width="39" style="41" customWidth="1"/>
    <col min="3" max="3" width="57.7109375" style="36" customWidth="1"/>
    <col min="4" max="4" width="52.85546875" style="36" customWidth="1"/>
    <col min="5" max="7" width="9.140625" style="36" hidden="1" customWidth="1"/>
    <col min="8" max="16384" width="9.140625" style="36"/>
  </cols>
  <sheetData>
    <row r="1" spans="2:7" ht="11.25" customHeight="1" thickBot="1" x14ac:dyDescent="0.3"/>
    <row r="2" spans="2:7" ht="30" customHeight="1" x14ac:dyDescent="0.3">
      <c r="B2" s="43"/>
      <c r="C2" s="38" t="s">
        <v>0</v>
      </c>
      <c r="D2" s="44"/>
      <c r="E2" s="179" t="s">
        <v>122</v>
      </c>
      <c r="F2" s="182" t="s">
        <v>123</v>
      </c>
      <c r="G2" s="170" t="s">
        <v>125</v>
      </c>
    </row>
    <row r="3" spans="2:7" ht="18.75" customHeight="1" x14ac:dyDescent="0.3">
      <c r="B3" s="45"/>
      <c r="C3" s="40"/>
      <c r="D3" s="46"/>
      <c r="E3" s="180"/>
      <c r="F3" s="183"/>
      <c r="G3" s="171"/>
    </row>
    <row r="4" spans="2:7" ht="17.25" customHeight="1" x14ac:dyDescent="0.3">
      <c r="B4" s="45"/>
      <c r="C4" s="40" t="s">
        <v>119</v>
      </c>
      <c r="D4" s="46"/>
      <c r="E4" s="180"/>
      <c r="F4" s="183"/>
      <c r="G4" s="171"/>
    </row>
    <row r="5" spans="2:7" ht="15.75" customHeight="1" thickBot="1" x14ac:dyDescent="0.35">
      <c r="B5" s="45"/>
      <c r="C5" s="40"/>
      <c r="D5" s="46"/>
      <c r="E5" s="181"/>
      <c r="F5" s="184"/>
      <c r="G5" s="172"/>
    </row>
    <row r="6" spans="2:7" ht="30.75" customHeight="1" x14ac:dyDescent="0.25">
      <c r="B6" s="188" t="s">
        <v>7</v>
      </c>
      <c r="C6" s="189"/>
      <c r="D6" s="190"/>
      <c r="E6" s="95" t="s">
        <v>113</v>
      </c>
      <c r="F6" s="96">
        <f>AUTOA</f>
        <v>0</v>
      </c>
      <c r="G6" s="120">
        <f>CCVALA</f>
        <v>0</v>
      </c>
    </row>
    <row r="7" spans="2:7" ht="30" customHeight="1" x14ac:dyDescent="0.3">
      <c r="B7" s="47" t="s">
        <v>1</v>
      </c>
      <c r="C7" s="48" t="s">
        <v>2</v>
      </c>
      <c r="D7" s="49" t="s">
        <v>3</v>
      </c>
      <c r="E7" s="97" t="s">
        <v>114</v>
      </c>
      <c r="F7" s="98">
        <f>AUTOB</f>
        <v>0</v>
      </c>
      <c r="G7" s="121">
        <f>CCVALB</f>
        <v>0</v>
      </c>
    </row>
    <row r="8" spans="2:7" ht="30" customHeight="1" x14ac:dyDescent="0.25">
      <c r="B8" s="2"/>
      <c r="C8" s="1"/>
      <c r="D8" s="3"/>
      <c r="E8" s="130" t="s">
        <v>133</v>
      </c>
      <c r="F8" s="128">
        <f>AUTOB1</f>
        <v>0</v>
      </c>
      <c r="G8" s="129">
        <f>CCVALB1</f>
        <v>0</v>
      </c>
    </row>
    <row r="9" spans="2:7" ht="30" customHeight="1" x14ac:dyDescent="0.3">
      <c r="B9" s="47" t="s">
        <v>4</v>
      </c>
      <c r="C9" s="48" t="s">
        <v>5</v>
      </c>
      <c r="D9" s="49" t="s">
        <v>21</v>
      </c>
      <c r="E9" s="130" t="s">
        <v>134</v>
      </c>
      <c r="F9" s="128">
        <f>AUTOB2</f>
        <v>0</v>
      </c>
      <c r="G9" s="129">
        <f>CCVALB2</f>
        <v>0</v>
      </c>
    </row>
    <row r="10" spans="2:7" s="42" customFormat="1" ht="30" customHeight="1" x14ac:dyDescent="0.25">
      <c r="B10" s="26"/>
      <c r="C10" s="27"/>
      <c r="D10" s="151"/>
      <c r="E10" s="130" t="s">
        <v>135</v>
      </c>
      <c r="F10" s="128">
        <f>AUTOB3</f>
        <v>0</v>
      </c>
      <c r="G10" s="129">
        <f>CCVALB3</f>
        <v>0</v>
      </c>
    </row>
    <row r="11" spans="2:7" ht="30" customHeight="1" x14ac:dyDescent="0.3">
      <c r="B11" s="50" t="s">
        <v>81</v>
      </c>
      <c r="C11" s="51" t="s">
        <v>82</v>
      </c>
      <c r="D11" s="52" t="s">
        <v>6</v>
      </c>
      <c r="E11" s="130" t="s">
        <v>136</v>
      </c>
      <c r="F11" s="128">
        <f>AUTOB4</f>
        <v>0</v>
      </c>
      <c r="G11" s="129">
        <f>CCVALB4</f>
        <v>0</v>
      </c>
    </row>
    <row r="12" spans="2:7" s="42" customFormat="1" ht="30" customHeight="1" x14ac:dyDescent="0.25">
      <c r="B12" s="29"/>
      <c r="C12" s="28"/>
      <c r="D12" s="30"/>
      <c r="E12" s="130" t="s">
        <v>137</v>
      </c>
      <c r="F12" s="128">
        <f>AUTOB5</f>
        <v>0</v>
      </c>
      <c r="G12" s="129">
        <f>CCVALB5</f>
        <v>0</v>
      </c>
    </row>
    <row r="13" spans="2:7" ht="30" customHeight="1" x14ac:dyDescent="0.3">
      <c r="B13" s="191" t="s">
        <v>164</v>
      </c>
      <c r="C13" s="192"/>
      <c r="D13" s="193"/>
      <c r="E13" s="99" t="s">
        <v>115</v>
      </c>
      <c r="F13" s="100">
        <f>AUTOC</f>
        <v>0</v>
      </c>
      <c r="G13" s="122">
        <f>CCVALC</f>
        <v>0</v>
      </c>
    </row>
    <row r="14" spans="2:7" s="42" customFormat="1" ht="30" customHeight="1" thickBot="1" x14ac:dyDescent="0.3">
      <c r="B14" s="194"/>
      <c r="C14" s="195"/>
      <c r="D14" s="196"/>
      <c r="E14" s="101" t="s">
        <v>116</v>
      </c>
      <c r="F14" s="131">
        <f>AUTOA+AUTOB+AUTOC</f>
        <v>0</v>
      </c>
      <c r="G14" s="132">
        <f>CCVALA+CCVALB+CCVALC</f>
        <v>0</v>
      </c>
    </row>
    <row r="15" spans="2:7" s="42" customFormat="1" ht="30" customHeight="1" x14ac:dyDescent="0.3">
      <c r="B15" s="197" t="s">
        <v>117</v>
      </c>
      <c r="C15" s="198"/>
      <c r="D15" s="199"/>
    </row>
    <row r="16" spans="2:7" ht="30" customHeight="1" x14ac:dyDescent="0.25">
      <c r="B16" s="173"/>
      <c r="C16" s="174"/>
      <c r="D16" s="175"/>
    </row>
    <row r="17" spans="2:4" ht="30" customHeight="1" x14ac:dyDescent="0.3">
      <c r="B17" s="176" t="s">
        <v>118</v>
      </c>
      <c r="C17" s="177"/>
      <c r="D17" s="178"/>
    </row>
    <row r="18" spans="2:4" ht="30" customHeight="1" x14ac:dyDescent="0.25">
      <c r="B18" s="173"/>
      <c r="C18" s="174"/>
      <c r="D18" s="175"/>
    </row>
    <row r="19" spans="2:4" ht="30" customHeight="1" x14ac:dyDescent="0.25">
      <c r="B19" s="173"/>
      <c r="C19" s="174"/>
      <c r="D19" s="175"/>
    </row>
    <row r="20" spans="2:4" ht="30" customHeight="1" thickBot="1" x14ac:dyDescent="0.3">
      <c r="B20" s="185"/>
      <c r="C20" s="186"/>
      <c r="D20" s="187"/>
    </row>
  </sheetData>
  <sheetProtection algorithmName="SHA-512" hashValue="tPPi4PmKQJd7BFGAt6D6u6sHO36nDyFFzHC8NgiNz/8QsAOH6QZ61e+f/K33M8z1lwKY8Ih0u5PM1CPVcQ84wA==" saltValue="az9vZhueKI/DKIQmqytukQ==" spinCount="100000" sheet="1" selectLockedCells="1"/>
  <mergeCells count="12">
    <mergeCell ref="B19:D19"/>
    <mergeCell ref="B20:D20"/>
    <mergeCell ref="B6:D6"/>
    <mergeCell ref="B13:D13"/>
    <mergeCell ref="B14:D14"/>
    <mergeCell ref="B15:D15"/>
    <mergeCell ref="G2:G5"/>
    <mergeCell ref="B16:D16"/>
    <mergeCell ref="B17:D17"/>
    <mergeCell ref="B18:D18"/>
    <mergeCell ref="E2:E5"/>
    <mergeCell ref="F2:F5"/>
  </mergeCells>
  <dataValidations count="4">
    <dataValidation allowBlank="1" showInputMessage="1" showErrorMessage="1" promptTitle="Aviso" prompt="Introduzca una fecha en formato dd/mm/aaaa._x000a_No se considerarán méritos anteriores a la fecha de inicio de estudios de doctorado" sqref="C12" xr:uid="{00000000-0002-0000-0100-000001000000}"/>
    <dataValidation allowBlank="1" showInputMessage="1" showErrorMessage="1" promptTitle="Aviso" prompt="Introduzca una fecha en formato dd/mm/aaaa._x000a_Se considerarán los méritos aportados hasta el año siguiente a la fecha de defensa de la tesis doctoral" sqref="D12" xr:uid="{00000000-0002-0000-0100-000002000000}"/>
    <dataValidation type="list" allowBlank="1" showInputMessage="1" showErrorMessage="1" promptTitle="Ayuda" prompt="Elija el curso de defensa de la lista desplegable" sqref="B12" xr:uid="{00000000-0002-0000-0100-000003000000}">
      <formula1>CURSO</formula1>
    </dataValidation>
    <dataValidation type="list" allowBlank="1" showInputMessage="1" showErrorMessage="1" promptTitle="ELIJA UNA OPCION" prompt="SELECCIONE PROGRAMA DE LA LISTA DESPLEGABLE" sqref="B14:D14" xr:uid="{052519FE-3D9F-4BDD-8A86-BB70845801EC}">
      <formula1>PROGRAMA</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1:H46"/>
  <sheetViews>
    <sheetView workbookViewId="0">
      <selection activeCell="D36" sqref="D36"/>
    </sheetView>
  </sheetViews>
  <sheetFormatPr baseColWidth="10" defaultColWidth="9.140625" defaultRowHeight="30" customHeight="1" x14ac:dyDescent="0.3"/>
  <cols>
    <col min="1" max="1" width="1.5703125" style="36" customWidth="1"/>
    <col min="2" max="2" width="34.42578125" style="42" customWidth="1"/>
    <col min="3" max="3" width="66" style="36" customWidth="1"/>
    <col min="4" max="4" width="18.28515625" style="36" customWidth="1"/>
    <col min="5" max="5" width="22.42578125" style="53" customWidth="1"/>
    <col min="6" max="7" width="17.5703125" style="91" hidden="1" customWidth="1"/>
    <col min="8" max="8" width="41" style="139" hidden="1" customWidth="1"/>
    <col min="9" max="16384" width="9.140625" style="36"/>
  </cols>
  <sheetData>
    <row r="1" spans="2:8" ht="11.25" customHeight="1" thickBot="1" x14ac:dyDescent="0.35">
      <c r="B1" s="36"/>
    </row>
    <row r="2" spans="2:8" ht="30" customHeight="1" x14ac:dyDescent="0.3">
      <c r="B2" s="37"/>
      <c r="C2" s="38" t="s">
        <v>0</v>
      </c>
      <c r="D2" s="38"/>
      <c r="E2" s="54"/>
      <c r="F2" s="182" t="s">
        <v>111</v>
      </c>
      <c r="G2" s="216" t="s">
        <v>112</v>
      </c>
      <c r="H2" s="200" t="s">
        <v>121</v>
      </c>
    </row>
    <row r="3" spans="2:8" ht="18.75" customHeight="1" x14ac:dyDescent="0.3">
      <c r="B3" s="39"/>
      <c r="C3" s="40" t="s">
        <v>119</v>
      </c>
      <c r="D3" s="40"/>
      <c r="E3" s="55"/>
      <c r="F3" s="183"/>
      <c r="G3" s="217"/>
      <c r="H3" s="201"/>
    </row>
    <row r="4" spans="2:8" ht="17.25" customHeight="1" x14ac:dyDescent="0.25">
      <c r="B4" s="39"/>
      <c r="C4" s="212" t="str">
        <f>CONCATENATE(IF(SOL_NOMBRE&lt;&gt;"",UPPER(SOL_NOMBRE),"")," ",UPPER(SOL_APELLIDOS),IF(SOL_NIF&lt;&gt;"", CONCATENATE(" ( ",    SOL_NIF," ) "),""))</f>
        <v xml:space="preserve"> </v>
      </c>
      <c r="D4" s="214" t="str">
        <f>IF( AND(SOL_FECHA_INI&lt;&gt;"",SOL_FECHA_FIN&lt;&gt;""),"Intervalo de fechas evaluable","")</f>
        <v/>
      </c>
      <c r="E4" s="215"/>
      <c r="F4" s="183"/>
      <c r="G4" s="217"/>
      <c r="H4" s="201"/>
    </row>
    <row r="5" spans="2:8" ht="15.75" customHeight="1" thickBot="1" x14ac:dyDescent="0.3">
      <c r="B5" s="39"/>
      <c r="C5" s="213"/>
      <c r="D5" s="102" t="str">
        <f>IF(ISBLANK(SOL_FECHA_INI),"",SOL_FECHA_INI)</f>
        <v/>
      </c>
      <c r="E5" s="103" t="str">
        <f>IF(ISBLANK(SOL_FECHA_FIN),"",SOL_FECHA_FIN+365)</f>
        <v/>
      </c>
      <c r="F5" s="184"/>
      <c r="G5" s="218"/>
      <c r="H5" s="202"/>
    </row>
    <row r="6" spans="2:8" s="41" customFormat="1" ht="38.25" customHeight="1" thickBot="1" x14ac:dyDescent="0.35">
      <c r="B6" s="56" t="s">
        <v>9</v>
      </c>
      <c r="C6" s="57"/>
      <c r="D6" s="57"/>
      <c r="E6" s="58" t="s">
        <v>8</v>
      </c>
      <c r="F6" s="133">
        <f>MIN(40,SUM(F7+F8+F9+F10+F27))</f>
        <v>0</v>
      </c>
      <c r="G6" s="133">
        <f>MIN(40,SUM(G7+G8+G9+G10+G27))</f>
        <v>0</v>
      </c>
      <c r="H6" s="140"/>
    </row>
    <row r="7" spans="2:8" ht="20.100000000000001" customHeight="1" x14ac:dyDescent="0.3">
      <c r="B7" s="205" t="s">
        <v>22</v>
      </c>
      <c r="C7" s="206"/>
      <c r="D7" s="136"/>
      <c r="E7" s="4"/>
      <c r="F7" s="137">
        <f>IF(OR(D7="",E7=""),0,VLOOKUP(D7,MSI_NO,2,FALSE))</f>
        <v>0</v>
      </c>
      <c r="G7" s="92">
        <f>F7</f>
        <v>0</v>
      </c>
      <c r="H7" s="141"/>
    </row>
    <row r="8" spans="2:8" ht="20.100000000000001" customHeight="1" x14ac:dyDescent="0.3">
      <c r="B8" s="210" t="s">
        <v>23</v>
      </c>
      <c r="C8" s="211"/>
      <c r="D8" s="61"/>
      <c r="E8" s="4"/>
      <c r="F8" s="137">
        <f>IF(OR(D8="",E8=""),0,VLOOKUP(D8,MSI_NO,2,FALSE))</f>
        <v>0</v>
      </c>
      <c r="G8" s="92">
        <f t="shared" ref="G8:G9" si="0">F8</f>
        <v>0</v>
      </c>
      <c r="H8" s="142"/>
    </row>
    <row r="9" spans="2:8" ht="20.100000000000001" customHeight="1" thickBot="1" x14ac:dyDescent="0.35">
      <c r="B9" s="210" t="s">
        <v>24</v>
      </c>
      <c r="C9" s="211"/>
      <c r="D9" s="61"/>
      <c r="E9" s="4"/>
      <c r="F9" s="137">
        <f>IF(OR(D9="",E9=""),0,VLOOKUP(D9,MSI_NO,2,FALSE))</f>
        <v>0</v>
      </c>
      <c r="G9" s="92">
        <f t="shared" si="0"/>
        <v>0</v>
      </c>
      <c r="H9" s="143"/>
    </row>
    <row r="10" spans="2:8" ht="20.100000000000001" customHeight="1" x14ac:dyDescent="0.3">
      <c r="B10" s="225" t="s">
        <v>25</v>
      </c>
      <c r="C10" s="226"/>
      <c r="D10" s="226"/>
      <c r="E10" s="227"/>
      <c r="F10" s="93">
        <f>MIN(12,SUM(F11+F15+F19+F23))</f>
        <v>0</v>
      </c>
      <c r="G10" s="93">
        <f>MIN(12,SUM(G11+G15+G19+G23))</f>
        <v>0</v>
      </c>
    </row>
    <row r="11" spans="2:8" ht="18" customHeight="1" thickBot="1" x14ac:dyDescent="0.35">
      <c r="B11" s="207" t="s">
        <v>26</v>
      </c>
      <c r="C11" s="209"/>
      <c r="D11" s="59" t="s">
        <v>90</v>
      </c>
      <c r="E11" s="60" t="s">
        <v>50</v>
      </c>
      <c r="F11" s="94">
        <f>SUM(F12:F14)</f>
        <v>0</v>
      </c>
      <c r="G11" s="94">
        <f>SUM(G12:G14)</f>
        <v>0</v>
      </c>
    </row>
    <row r="12" spans="2:8" s="62" customFormat="1" ht="16.5" x14ac:dyDescent="0.3">
      <c r="B12" s="203"/>
      <c r="C12" s="204"/>
      <c r="D12" s="61"/>
      <c r="E12" s="4"/>
      <c r="F12" s="78">
        <f>ROUND(IF(AND(B12&lt;&gt;"",E12&lt;&gt;""),D12*(2.5/12),0),3)</f>
        <v>0</v>
      </c>
      <c r="G12" s="80">
        <f>F12</f>
        <v>0</v>
      </c>
      <c r="H12" s="144"/>
    </row>
    <row r="13" spans="2:8" s="62" customFormat="1" ht="16.5" x14ac:dyDescent="0.3">
      <c r="B13" s="203"/>
      <c r="C13" s="204"/>
      <c r="D13" s="61"/>
      <c r="E13" s="4"/>
      <c r="F13" s="78">
        <f>ROUND(IF(AND(B13&lt;&gt;"",E13&lt;&gt;""),D13*(2.5/12),0),3)</f>
        <v>0</v>
      </c>
      <c r="G13" s="80">
        <f t="shared" ref="G13:G14" si="1">F13</f>
        <v>0</v>
      </c>
      <c r="H13" s="145"/>
    </row>
    <row r="14" spans="2:8" s="62" customFormat="1" ht="17.25" thickBot="1" x14ac:dyDescent="0.35">
      <c r="B14" s="203"/>
      <c r="C14" s="204"/>
      <c r="D14" s="61"/>
      <c r="E14" s="4"/>
      <c r="F14" s="78">
        <f>ROUND(IF(AND(B14&lt;&gt;"",E14&lt;&gt;""),D14*(2.5/12),0),3)</f>
        <v>0</v>
      </c>
      <c r="G14" s="80">
        <f t="shared" si="1"/>
        <v>0</v>
      </c>
      <c r="H14" s="146"/>
    </row>
    <row r="15" spans="2:8" ht="18" customHeight="1" x14ac:dyDescent="0.3">
      <c r="B15" s="207" t="s">
        <v>27</v>
      </c>
      <c r="C15" s="209"/>
      <c r="D15" s="59" t="s">
        <v>90</v>
      </c>
      <c r="E15" s="60" t="s">
        <v>50</v>
      </c>
      <c r="F15" s="94">
        <f>SUM(F16:F18)</f>
        <v>0</v>
      </c>
      <c r="G15" s="94">
        <f>SUM(G16:G18)</f>
        <v>0</v>
      </c>
    </row>
    <row r="16" spans="2:8" s="62" customFormat="1" ht="16.5" x14ac:dyDescent="0.3">
      <c r="B16" s="203"/>
      <c r="C16" s="204"/>
      <c r="D16" s="61"/>
      <c r="E16" s="4"/>
      <c r="F16" s="78">
        <f>ROUND(IF(AND(B16&lt;&gt;"",E16&lt;&gt;""),D16*(1.5/12),0),3)</f>
        <v>0</v>
      </c>
      <c r="G16" s="80">
        <f>F16</f>
        <v>0</v>
      </c>
      <c r="H16" s="145"/>
    </row>
    <row r="17" spans="2:8" s="62" customFormat="1" ht="16.5" x14ac:dyDescent="0.3">
      <c r="B17" s="203"/>
      <c r="C17" s="204"/>
      <c r="D17" s="61"/>
      <c r="E17" s="4"/>
      <c r="F17" s="78">
        <f>ROUND(IF(AND(B17&lt;&gt;"",E17&lt;&gt;""),D17*(1.5/12),0),3)</f>
        <v>0</v>
      </c>
      <c r="G17" s="80">
        <f t="shared" ref="G17:G18" si="2">F17</f>
        <v>0</v>
      </c>
      <c r="H17" s="145"/>
    </row>
    <row r="18" spans="2:8" s="62" customFormat="1" ht="16.5" x14ac:dyDescent="0.3">
      <c r="B18" s="203"/>
      <c r="C18" s="204"/>
      <c r="D18" s="61"/>
      <c r="E18" s="4"/>
      <c r="F18" s="78">
        <f t="shared" ref="F18" si="3">ROUND(IF(AND(B18&lt;&gt;"",E18&lt;&gt;""),D18*(1.5/12),0),3)</f>
        <v>0</v>
      </c>
      <c r="G18" s="80">
        <f t="shared" si="2"/>
        <v>0</v>
      </c>
      <c r="H18" s="145"/>
    </row>
    <row r="19" spans="2:8" ht="20.100000000000001" customHeight="1" x14ac:dyDescent="0.3">
      <c r="B19" s="207" t="s">
        <v>28</v>
      </c>
      <c r="C19" s="209"/>
      <c r="D19" s="59" t="s">
        <v>90</v>
      </c>
      <c r="E19" s="60" t="s">
        <v>50</v>
      </c>
      <c r="F19" s="94">
        <f>SUM(F20:F22)</f>
        <v>0</v>
      </c>
      <c r="G19" s="94">
        <f>SUM(G20:G22)</f>
        <v>0</v>
      </c>
    </row>
    <row r="20" spans="2:8" s="62" customFormat="1" ht="20.100000000000001" customHeight="1" x14ac:dyDescent="0.3">
      <c r="B20" s="203"/>
      <c r="C20" s="204"/>
      <c r="D20" s="61"/>
      <c r="E20" s="4"/>
      <c r="F20" s="78">
        <f t="shared" ref="F20:F22" si="4">ROUND(IF(AND(B20&lt;&gt;"",E20&lt;&gt;""),D20*(2.5/12),0),3)</f>
        <v>0</v>
      </c>
      <c r="G20" s="80">
        <f>F20</f>
        <v>0</v>
      </c>
      <c r="H20" s="145"/>
    </row>
    <row r="21" spans="2:8" s="62" customFormat="1" ht="20.100000000000001" customHeight="1" x14ac:dyDescent="0.3">
      <c r="B21" s="203"/>
      <c r="C21" s="204"/>
      <c r="D21" s="61"/>
      <c r="E21" s="4"/>
      <c r="F21" s="78">
        <f t="shared" si="4"/>
        <v>0</v>
      </c>
      <c r="G21" s="80">
        <f t="shared" ref="G21:G22" si="5">F21</f>
        <v>0</v>
      </c>
      <c r="H21" s="145"/>
    </row>
    <row r="22" spans="2:8" s="62" customFormat="1" ht="20.100000000000001" customHeight="1" x14ac:dyDescent="0.3">
      <c r="B22" s="203"/>
      <c r="C22" s="204"/>
      <c r="D22" s="61"/>
      <c r="E22" s="4"/>
      <c r="F22" s="78">
        <f t="shared" si="4"/>
        <v>0</v>
      </c>
      <c r="G22" s="80">
        <f t="shared" si="5"/>
        <v>0</v>
      </c>
      <c r="H22" s="145"/>
    </row>
    <row r="23" spans="2:8" ht="20.100000000000001" customHeight="1" x14ac:dyDescent="0.3">
      <c r="B23" s="207" t="s">
        <v>29</v>
      </c>
      <c r="C23" s="209"/>
      <c r="D23" s="59" t="s">
        <v>90</v>
      </c>
      <c r="E23" s="60" t="s">
        <v>50</v>
      </c>
      <c r="F23" s="94">
        <f>SUM(F24:F26)</f>
        <v>0</v>
      </c>
      <c r="G23" s="94">
        <f>SUM(G24:G26)</f>
        <v>0</v>
      </c>
    </row>
    <row r="24" spans="2:8" s="62" customFormat="1" ht="20.100000000000001" customHeight="1" x14ac:dyDescent="0.3">
      <c r="B24" s="203"/>
      <c r="C24" s="204"/>
      <c r="D24" s="61"/>
      <c r="E24" s="4"/>
      <c r="F24" s="78">
        <f>ROUND(IF(AND(B24&lt;&gt;"",E24&lt;&gt;""),D24*(1.5/12),0),3)</f>
        <v>0</v>
      </c>
      <c r="G24" s="80">
        <f>F24</f>
        <v>0</v>
      </c>
      <c r="H24" s="145"/>
    </row>
    <row r="25" spans="2:8" s="62" customFormat="1" ht="20.100000000000001" customHeight="1" x14ac:dyDescent="0.3">
      <c r="B25" s="203"/>
      <c r="C25" s="204"/>
      <c r="D25" s="61"/>
      <c r="E25" s="4"/>
      <c r="F25" s="78">
        <f t="shared" ref="F25:F26" si="6">ROUND(IF(AND(B25&lt;&gt;"",E25&lt;&gt;""),D25*(1.5/12),0),3)</f>
        <v>0</v>
      </c>
      <c r="G25" s="80">
        <f t="shared" ref="G25:G26" si="7">F25</f>
        <v>0</v>
      </c>
      <c r="H25" s="145"/>
    </row>
    <row r="26" spans="2:8" s="62" customFormat="1" ht="20.100000000000001" customHeight="1" x14ac:dyDescent="0.3">
      <c r="B26" s="203"/>
      <c r="C26" s="204"/>
      <c r="D26" s="61"/>
      <c r="E26" s="4"/>
      <c r="F26" s="78">
        <f t="shared" si="6"/>
        <v>0</v>
      </c>
      <c r="G26" s="80">
        <f t="shared" si="7"/>
        <v>0</v>
      </c>
      <c r="H26" s="145"/>
    </row>
    <row r="27" spans="2:8" ht="20.100000000000001" customHeight="1" x14ac:dyDescent="0.3">
      <c r="B27" s="225" t="s">
        <v>163</v>
      </c>
      <c r="C27" s="226"/>
      <c r="D27" s="226"/>
      <c r="E27" s="227"/>
      <c r="F27" s="93">
        <f>MIN(10,SUM(F28+F35))</f>
        <v>0</v>
      </c>
      <c r="G27" s="93">
        <f>MIN(10,SUM(G28+G35))</f>
        <v>0</v>
      </c>
    </row>
    <row r="28" spans="2:8" ht="20.100000000000001" customHeight="1" x14ac:dyDescent="0.3">
      <c r="B28" s="207" t="s">
        <v>30</v>
      </c>
      <c r="C28" s="208"/>
      <c r="D28" s="59" t="s">
        <v>49</v>
      </c>
      <c r="E28" s="60" t="s">
        <v>50</v>
      </c>
      <c r="F28" s="94">
        <f>SUM(F29:F34)</f>
        <v>0</v>
      </c>
      <c r="G28" s="94">
        <f>SUM(G29:G34)</f>
        <v>0</v>
      </c>
    </row>
    <row r="29" spans="2:8" s="62" customFormat="1" ht="20.100000000000001" customHeight="1" x14ac:dyDescent="0.3">
      <c r="B29" s="203"/>
      <c r="C29" s="204"/>
      <c r="D29" s="61"/>
      <c r="E29" s="4"/>
      <c r="F29" s="78">
        <f>ROUND(IF(AND(B29&lt;&gt;"",E29&lt;&gt;""),D29*(4),0),3)</f>
        <v>0</v>
      </c>
      <c r="G29" s="80">
        <f>F29</f>
        <v>0</v>
      </c>
      <c r="H29" s="145"/>
    </row>
    <row r="30" spans="2:8" s="62" customFormat="1" ht="20.100000000000001" customHeight="1" x14ac:dyDescent="0.3">
      <c r="B30" s="203"/>
      <c r="C30" s="204"/>
      <c r="D30" s="61"/>
      <c r="E30" s="4"/>
      <c r="F30" s="78">
        <f t="shared" ref="F30:F31" si="8">ROUND(IF(AND(B30&lt;&gt;"",E30&lt;&gt;""),D30*(4),0),3)</f>
        <v>0</v>
      </c>
      <c r="G30" s="80">
        <f t="shared" ref="G30:G31" si="9">F30</f>
        <v>0</v>
      </c>
      <c r="H30" s="145"/>
    </row>
    <row r="31" spans="2:8" s="62" customFormat="1" ht="20.100000000000001" customHeight="1" x14ac:dyDescent="0.3">
      <c r="B31" s="203"/>
      <c r="C31" s="204"/>
      <c r="D31" s="61"/>
      <c r="E31" s="4"/>
      <c r="F31" s="78">
        <f t="shared" si="8"/>
        <v>0</v>
      </c>
      <c r="G31" s="80">
        <f t="shared" si="9"/>
        <v>0</v>
      </c>
      <c r="H31" s="145"/>
    </row>
    <row r="32" spans="2:8" s="62" customFormat="1" ht="20.100000000000001" customHeight="1" x14ac:dyDescent="0.3">
      <c r="B32" s="203"/>
      <c r="C32" s="204"/>
      <c r="D32" s="61"/>
      <c r="E32" s="4"/>
      <c r="F32" s="78">
        <f t="shared" ref="F32" si="10">ROUND(IF(AND(B32&lt;&gt;"",E32&lt;&gt;""),D32*(4),0),3)</f>
        <v>0</v>
      </c>
      <c r="G32" s="80">
        <f t="shared" ref="G32" si="11">F32</f>
        <v>0</v>
      </c>
      <c r="H32" s="145"/>
    </row>
    <row r="33" spans="2:8" s="62" customFormat="1" ht="20.100000000000001" customHeight="1" x14ac:dyDescent="0.3">
      <c r="B33" s="203"/>
      <c r="C33" s="204"/>
      <c r="D33" s="61"/>
      <c r="E33" s="4"/>
      <c r="F33" s="78">
        <f t="shared" ref="F33:F34" si="12">ROUND(IF(AND(B33&lt;&gt;"",E33&lt;&gt;""),D33*(4),0),3)</f>
        <v>0</v>
      </c>
      <c r="G33" s="80">
        <f t="shared" ref="G33:G34" si="13">F33</f>
        <v>0</v>
      </c>
      <c r="H33" s="145"/>
    </row>
    <row r="34" spans="2:8" s="62" customFormat="1" ht="20.100000000000001" customHeight="1" x14ac:dyDescent="0.3">
      <c r="B34" s="203"/>
      <c r="C34" s="204"/>
      <c r="D34" s="61"/>
      <c r="E34" s="4"/>
      <c r="F34" s="78">
        <f t="shared" si="12"/>
        <v>0</v>
      </c>
      <c r="G34" s="80">
        <f t="shared" si="13"/>
        <v>0</v>
      </c>
      <c r="H34" s="145"/>
    </row>
    <row r="35" spans="2:8" ht="20.100000000000001" customHeight="1" x14ac:dyDescent="0.3">
      <c r="B35" s="207" t="s">
        <v>31</v>
      </c>
      <c r="C35" s="208"/>
      <c r="D35" s="59" t="s">
        <v>49</v>
      </c>
      <c r="E35" s="60" t="s">
        <v>50</v>
      </c>
      <c r="F35" s="94">
        <f>SUM(F36:F41)</f>
        <v>0</v>
      </c>
      <c r="G35" s="94">
        <f>SUM(G36:G41)</f>
        <v>0</v>
      </c>
    </row>
    <row r="36" spans="2:8" s="62" customFormat="1" ht="20.100000000000001" customHeight="1" x14ac:dyDescent="0.3">
      <c r="B36" s="203"/>
      <c r="C36" s="204"/>
      <c r="D36" s="61"/>
      <c r="E36" s="4"/>
      <c r="F36" s="78">
        <f>ROUND(IF(AND(B36&lt;&gt;"",E36&lt;&gt;""),D36*(2),0),3)</f>
        <v>0</v>
      </c>
      <c r="G36" s="80">
        <f>F36</f>
        <v>0</v>
      </c>
      <c r="H36" s="145"/>
    </row>
    <row r="37" spans="2:8" s="62" customFormat="1" ht="20.100000000000001" customHeight="1" x14ac:dyDescent="0.3">
      <c r="B37" s="203"/>
      <c r="C37" s="204"/>
      <c r="D37" s="61"/>
      <c r="E37" s="4"/>
      <c r="F37" s="78">
        <f t="shared" ref="F37:F38" si="14">ROUND(IF(AND(B37&lt;&gt;"",E37&lt;&gt;""),D37*(2),0),3)</f>
        <v>0</v>
      </c>
      <c r="G37" s="80">
        <f t="shared" ref="G37:G38" si="15">F37</f>
        <v>0</v>
      </c>
      <c r="H37" s="145"/>
    </row>
    <row r="38" spans="2:8" s="62" customFormat="1" ht="20.100000000000001" customHeight="1" x14ac:dyDescent="0.3">
      <c r="B38" s="203"/>
      <c r="C38" s="204"/>
      <c r="D38" s="61"/>
      <c r="E38" s="4"/>
      <c r="F38" s="78">
        <f t="shared" si="14"/>
        <v>0</v>
      </c>
      <c r="G38" s="80">
        <f t="shared" si="15"/>
        <v>0</v>
      </c>
      <c r="H38" s="145"/>
    </row>
    <row r="39" spans="2:8" s="62" customFormat="1" ht="20.100000000000001" customHeight="1" x14ac:dyDescent="0.3">
      <c r="B39" s="203"/>
      <c r="C39" s="204"/>
      <c r="D39" s="61"/>
      <c r="E39" s="4"/>
      <c r="F39" s="78">
        <f t="shared" ref="F39" si="16">ROUND(IF(AND(B39&lt;&gt;"",E39&lt;&gt;""),D39*(2),0),3)</f>
        <v>0</v>
      </c>
      <c r="G39" s="80">
        <f t="shared" ref="G39" si="17">F39</f>
        <v>0</v>
      </c>
      <c r="H39" s="145"/>
    </row>
    <row r="40" spans="2:8" s="62" customFormat="1" ht="20.100000000000001" customHeight="1" x14ac:dyDescent="0.3">
      <c r="B40" s="203"/>
      <c r="C40" s="204"/>
      <c r="D40" s="61"/>
      <c r="E40" s="4"/>
      <c r="F40" s="78">
        <f t="shared" ref="F40:F41" si="18">ROUND(IF(AND(B40&lt;&gt;"",E40&lt;&gt;""),D40*(2),0),3)</f>
        <v>0</v>
      </c>
      <c r="G40" s="80">
        <f t="shared" ref="G40:G41" si="19">F40</f>
        <v>0</v>
      </c>
      <c r="H40" s="145"/>
    </row>
    <row r="41" spans="2:8" s="62" customFormat="1" ht="20.100000000000001" customHeight="1" thickBot="1" x14ac:dyDescent="0.35">
      <c r="B41" s="222"/>
      <c r="C41" s="223"/>
      <c r="D41" s="63"/>
      <c r="E41" s="5"/>
      <c r="F41" s="81">
        <f t="shared" si="18"/>
        <v>0</v>
      </c>
      <c r="G41" s="80">
        <f t="shared" si="19"/>
        <v>0</v>
      </c>
      <c r="H41" s="145"/>
    </row>
    <row r="42" spans="2:8" ht="18.75" thickBot="1" x14ac:dyDescent="0.35">
      <c r="B42" s="219" t="s">
        <v>120</v>
      </c>
      <c r="C42" s="220"/>
      <c r="D42" s="220"/>
      <c r="E42" s="221"/>
    </row>
    <row r="43" spans="2:8" ht="30" customHeight="1" x14ac:dyDescent="0.3">
      <c r="B43" s="228"/>
      <c r="C43" s="229"/>
      <c r="D43" s="229"/>
      <c r="E43" s="230"/>
    </row>
    <row r="44" spans="2:8" ht="30" customHeight="1" x14ac:dyDescent="0.3">
      <c r="B44" s="231"/>
      <c r="C44" s="232"/>
      <c r="D44" s="232"/>
      <c r="E44" s="233"/>
    </row>
    <row r="45" spans="2:8" ht="30" customHeight="1" thickBot="1" x14ac:dyDescent="0.35">
      <c r="B45" s="234"/>
      <c r="C45" s="235"/>
      <c r="D45" s="235"/>
      <c r="E45" s="236"/>
    </row>
    <row r="46" spans="2:8" ht="30" customHeight="1" x14ac:dyDescent="0.3">
      <c r="B46" s="224" t="s">
        <v>162</v>
      </c>
      <c r="C46" s="224"/>
      <c r="D46" s="224"/>
      <c r="E46" s="224"/>
    </row>
  </sheetData>
  <sheetProtection algorithmName="SHA-512" hashValue="Vm52onQpJFsJqeB/106hWXNQCfY0HsWpJIXA3jbzBv0noEcvsyxsxBqfbtBvrXLt8INlD1ozSyDp/TfCsrBfCw==" saltValue="/DeDvl6+cOyLJDVXoqS5rQ==" spinCount="100000" sheet="1" insertRows="0" deleteRows="0" selectLockedCells="1"/>
  <mergeCells count="43">
    <mergeCell ref="B46:E46"/>
    <mergeCell ref="B38:C38"/>
    <mergeCell ref="B10:E10"/>
    <mergeCell ref="B27:E27"/>
    <mergeCell ref="B21:C21"/>
    <mergeCell ref="B13:C13"/>
    <mergeCell ref="B14:C14"/>
    <mergeCell ref="B16:C16"/>
    <mergeCell ref="B17:C17"/>
    <mergeCell ref="B18:C18"/>
    <mergeCell ref="B36:C36"/>
    <mergeCell ref="B40:C40"/>
    <mergeCell ref="B20:C20"/>
    <mergeCell ref="B12:C12"/>
    <mergeCell ref="B43:E45"/>
    <mergeCell ref="B35:C35"/>
    <mergeCell ref="B34:C34"/>
    <mergeCell ref="B24:C24"/>
    <mergeCell ref="B42:E42"/>
    <mergeCell ref="B41:C41"/>
    <mergeCell ref="B29:C29"/>
    <mergeCell ref="B33:C33"/>
    <mergeCell ref="B32:C32"/>
    <mergeCell ref="B30:C30"/>
    <mergeCell ref="B31:C31"/>
    <mergeCell ref="B39:C39"/>
    <mergeCell ref="B37:C37"/>
    <mergeCell ref="H2:H5"/>
    <mergeCell ref="B22:C22"/>
    <mergeCell ref="B25:C25"/>
    <mergeCell ref="B7:C7"/>
    <mergeCell ref="B28:C28"/>
    <mergeCell ref="B11:C11"/>
    <mergeCell ref="B15:C15"/>
    <mergeCell ref="B19:C19"/>
    <mergeCell ref="B23:C23"/>
    <mergeCell ref="B8:C8"/>
    <mergeCell ref="B9:C9"/>
    <mergeCell ref="B26:C26"/>
    <mergeCell ref="C4:C5"/>
    <mergeCell ref="D4:E4"/>
    <mergeCell ref="G2:G5"/>
    <mergeCell ref="F2:F5"/>
  </mergeCells>
  <dataValidations count="4">
    <dataValidation type="list" allowBlank="1" showInputMessage="1" showErrorMessage="1" promptTitle="Ayuda" prompt="Inserte SI o NO de la lista desplegable" sqref="D8:D9" xr:uid="{00000000-0002-0000-0200-000000000000}">
      <formula1>SI_NO</formula1>
    </dataValidation>
    <dataValidation type="list" allowBlank="1" showInputMessage="1" showErrorMessage="1" promptTitle="Ayuda:" prompt="Inserte SI o NO de la lista desplegable" sqref="D7" xr:uid="{00000000-0002-0000-0200-000001000000}">
      <formula1>SI_NO</formula1>
    </dataValidation>
    <dataValidation type="whole" allowBlank="1" showInputMessage="1" showErrorMessage="1" errorTitle="Corrija el dato" error="Por favor, introduzca un número entero" prompt="Introduzca un número entero" sqref="D12:D14 D16:D18 D20:D22 D24:D26" xr:uid="{00000000-0002-0000-0200-000002000000}">
      <formula1>0</formula1>
      <formula2>1000</formula2>
    </dataValidation>
    <dataValidation type="decimal" operator="greaterThanOrEqual" allowBlank="1" showInputMessage="1" showErrorMessage="1" errorTitle="Corrija el dato" error="Introduzca un número entero o decimal mayor o igual que 1" promptTitle="Introduzca número" prompt="Introduzca un número entero o decimal mayor o igual que 1" sqref="D29:D34 D36:D41" xr:uid="{F076DC8B-8E2E-4BCE-99AC-31C14AF83784}">
      <formula1>1</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B1:O119"/>
  <sheetViews>
    <sheetView zoomScaleNormal="100" workbookViewId="0">
      <selection activeCell="B10" sqref="B10:D10"/>
    </sheetView>
  </sheetViews>
  <sheetFormatPr baseColWidth="10" defaultColWidth="9.140625" defaultRowHeight="30" customHeight="1" x14ac:dyDescent="0.3"/>
  <cols>
    <col min="1" max="1" width="1.5703125" style="36" customWidth="1"/>
    <col min="2" max="2" width="37.140625" style="42" customWidth="1"/>
    <col min="3" max="3" width="14.5703125" style="36" customWidth="1"/>
    <col min="4" max="4" width="23.5703125" style="36" customWidth="1"/>
    <col min="5" max="5" width="12.140625" style="36" customWidth="1"/>
    <col min="6" max="6" width="25.140625" style="36" customWidth="1"/>
    <col min="7" max="7" width="14" style="36" customWidth="1"/>
    <col min="8" max="8" width="15.85546875" style="36" customWidth="1"/>
    <col min="9" max="9" width="13.85546875" style="36" customWidth="1"/>
    <col min="10" max="10" width="15" style="36" customWidth="1"/>
    <col min="11" max="11" width="17.28515625" style="36" customWidth="1"/>
    <col min="12" max="12" width="15.140625" style="36" hidden="1" customWidth="1"/>
    <col min="13" max="13" width="13.85546875" style="36" hidden="1" customWidth="1"/>
    <col min="14" max="14" width="16.42578125" style="91" hidden="1" customWidth="1"/>
    <col min="15" max="15" width="17.85546875" style="91" hidden="1" customWidth="1"/>
    <col min="16" max="16384" width="9.140625" style="36"/>
  </cols>
  <sheetData>
    <row r="1" spans="2:15" ht="11.25" customHeight="1" thickBot="1" x14ac:dyDescent="0.35">
      <c r="B1" s="36"/>
    </row>
    <row r="2" spans="2:15" ht="30" customHeight="1" x14ac:dyDescent="0.3">
      <c r="B2" s="37"/>
      <c r="C2" s="263" t="s">
        <v>0</v>
      </c>
      <c r="D2" s="263"/>
      <c r="E2" s="263"/>
      <c r="F2" s="263"/>
      <c r="G2" s="263"/>
      <c r="H2" s="263"/>
      <c r="I2" s="263"/>
      <c r="J2" s="263"/>
      <c r="K2" s="264"/>
      <c r="L2" s="182" t="s">
        <v>111</v>
      </c>
      <c r="M2" s="216" t="s">
        <v>112</v>
      </c>
    </row>
    <row r="3" spans="2:15" ht="18.75" customHeight="1" x14ac:dyDescent="0.3">
      <c r="B3" s="39"/>
      <c r="C3" s="265" t="s">
        <v>119</v>
      </c>
      <c r="D3" s="265"/>
      <c r="E3" s="265"/>
      <c r="F3" s="265"/>
      <c r="G3" s="265"/>
      <c r="H3" s="265"/>
      <c r="I3" s="265"/>
      <c r="J3" s="265"/>
      <c r="K3" s="266"/>
      <c r="L3" s="183"/>
      <c r="M3" s="217"/>
    </row>
    <row r="4" spans="2:15" ht="17.25" customHeight="1" x14ac:dyDescent="0.3">
      <c r="B4" s="39"/>
      <c r="C4" s="267" t="str">
        <f>CONCATENATE(IF(SOL_NOMBRE&lt;&gt;"",UPPER(SOL_NOMBRE),"")," ",UPPER(SOL_APELLIDOS),IF(SOL_NIF&lt;&gt;"", CONCATENATE(" ( ",    SOL_NIF," ) "),""))</f>
        <v xml:space="preserve"> </v>
      </c>
      <c r="D4" s="267"/>
      <c r="E4" s="267"/>
      <c r="F4" s="267"/>
      <c r="G4" s="267"/>
      <c r="H4" s="104"/>
      <c r="I4" s="105" t="str">
        <f>IF( AND(SOL_FECHA_INI&lt;&gt;"",SOL_FECHA_FIN&lt;&gt;""),"Intervalo de fechas evaluable","")</f>
        <v/>
      </c>
      <c r="J4" s="105"/>
      <c r="K4" s="106"/>
      <c r="L4" s="183"/>
      <c r="M4" s="217"/>
    </row>
    <row r="5" spans="2:15" ht="15.75" customHeight="1" thickBot="1" x14ac:dyDescent="0.35">
      <c r="B5" s="107"/>
      <c r="C5" s="268"/>
      <c r="D5" s="268"/>
      <c r="E5" s="268"/>
      <c r="F5" s="268"/>
      <c r="G5" s="268"/>
      <c r="H5" s="108"/>
      <c r="I5" s="109" t="str">
        <f>IF(ISBLANK(SOL_FECHA_INI),"",SOL_FECHA_INI)</f>
        <v/>
      </c>
      <c r="J5" s="109" t="str">
        <f>IF(ISBLANK(SOL_FECHA_FIN),"",SOL_FECHA_FIN+365)</f>
        <v/>
      </c>
      <c r="K5" s="110"/>
      <c r="L5" s="184"/>
      <c r="M5" s="218"/>
    </row>
    <row r="6" spans="2:15" s="41" customFormat="1" ht="38.25" customHeight="1" thickBot="1" x14ac:dyDescent="0.35">
      <c r="B6" s="56" t="s">
        <v>10</v>
      </c>
      <c r="C6" s="57"/>
      <c r="D6" s="57"/>
      <c r="E6" s="57"/>
      <c r="F6" s="57"/>
      <c r="G6" s="57"/>
      <c r="H6" s="57"/>
      <c r="I6" s="57"/>
      <c r="J6" s="57"/>
      <c r="K6" s="66"/>
      <c r="L6" s="134">
        <f>SUM(L7+L34+L56+L64+L71)</f>
        <v>0</v>
      </c>
      <c r="M6" s="134">
        <f>SUM(M7+M34+M56+M64+M71)</f>
        <v>0</v>
      </c>
      <c r="N6" s="148"/>
      <c r="O6" s="148"/>
    </row>
    <row r="7" spans="2:15" s="41" customFormat="1" ht="38.25" customHeight="1" thickBot="1" x14ac:dyDescent="0.35">
      <c r="B7" s="258" t="s">
        <v>11</v>
      </c>
      <c r="C7" s="259"/>
      <c r="D7" s="259"/>
      <c r="E7" s="259"/>
      <c r="F7" s="259"/>
      <c r="G7" s="259"/>
      <c r="H7" s="259"/>
      <c r="I7" s="259"/>
      <c r="J7" s="259"/>
      <c r="K7" s="260"/>
      <c r="L7" s="67">
        <f>SUM(L8+L13+L20)</f>
        <v>0</v>
      </c>
      <c r="M7" s="67">
        <f>SUM(M8+M13+M20)</f>
        <v>0</v>
      </c>
      <c r="N7" s="148"/>
      <c r="O7" s="148"/>
    </row>
    <row r="8" spans="2:15" s="41" customFormat="1" ht="45.75" customHeight="1" x14ac:dyDescent="0.25">
      <c r="B8" s="308" t="s">
        <v>32</v>
      </c>
      <c r="C8" s="309"/>
      <c r="D8" s="309"/>
      <c r="E8" s="309"/>
      <c r="F8" s="309"/>
      <c r="G8" s="309"/>
      <c r="H8" s="309"/>
      <c r="I8" s="309"/>
      <c r="J8" s="309"/>
      <c r="K8" s="310"/>
      <c r="L8" s="302">
        <f>SUM(L10:L12)</f>
        <v>0</v>
      </c>
      <c r="M8" s="302">
        <f>SUM(M10:M12)</f>
        <v>0</v>
      </c>
      <c r="N8" s="272" t="s">
        <v>121</v>
      </c>
      <c r="O8" s="273"/>
    </row>
    <row r="9" spans="2:15" ht="27.75" customHeight="1" x14ac:dyDescent="0.25">
      <c r="B9" s="291" t="s">
        <v>12</v>
      </c>
      <c r="C9" s="290"/>
      <c r="D9" s="290"/>
      <c r="E9" s="257" t="s">
        <v>16</v>
      </c>
      <c r="F9" s="257"/>
      <c r="G9" s="290" t="s">
        <v>33</v>
      </c>
      <c r="H9" s="290"/>
      <c r="I9" s="68" t="s">
        <v>34</v>
      </c>
      <c r="J9" s="68" t="s">
        <v>13</v>
      </c>
      <c r="K9" s="71" t="s">
        <v>14</v>
      </c>
      <c r="L9" s="302"/>
      <c r="M9" s="302"/>
      <c r="N9" s="274"/>
      <c r="O9" s="275"/>
    </row>
    <row r="10" spans="2:15" s="62" customFormat="1" ht="20.100000000000001" customHeight="1" x14ac:dyDescent="0.3">
      <c r="B10" s="245"/>
      <c r="C10" s="246"/>
      <c r="D10" s="246"/>
      <c r="E10" s="246"/>
      <c r="F10" s="246"/>
      <c r="G10" s="246"/>
      <c r="H10" s="246"/>
      <c r="I10" s="115"/>
      <c r="J10" s="115"/>
      <c r="K10" s="4"/>
      <c r="L10" s="78">
        <f>ROUND(IF(OR(B10="",K10=""),0,(VLOOKUP(G10,MCUARTILES,2,FALSE)*VLOOKUP(I10,MPOSICION_AUTOR,2,FALSE))),3)</f>
        <v>0</v>
      </c>
      <c r="M10" s="79">
        <f>L10</f>
        <v>0</v>
      </c>
      <c r="N10" s="241"/>
      <c r="O10" s="242"/>
    </row>
    <row r="11" spans="2:15" s="62" customFormat="1" ht="20.100000000000001" customHeight="1" x14ac:dyDescent="0.3">
      <c r="B11" s="245"/>
      <c r="C11" s="246"/>
      <c r="D11" s="246"/>
      <c r="E11" s="246"/>
      <c r="F11" s="246"/>
      <c r="G11" s="246"/>
      <c r="H11" s="246"/>
      <c r="I11" s="115"/>
      <c r="J11" s="115"/>
      <c r="K11" s="4"/>
      <c r="L11" s="78">
        <f>ROUND(IF(OR(B11="",K11=""),0,(VLOOKUP(G11,MCUARTILES,2,FALSE)*VLOOKUP(I11,MPOSICION_AUTOR,2,FALSE))),3)</f>
        <v>0</v>
      </c>
      <c r="M11" s="79">
        <f t="shared" ref="M11:M12" si="0">L11</f>
        <v>0</v>
      </c>
      <c r="N11" s="241"/>
      <c r="O11" s="242"/>
    </row>
    <row r="12" spans="2:15" s="62" customFormat="1" ht="20.100000000000001" customHeight="1" thickBot="1" x14ac:dyDescent="0.35">
      <c r="B12" s="245"/>
      <c r="C12" s="246"/>
      <c r="D12" s="246"/>
      <c r="E12" s="246"/>
      <c r="F12" s="246"/>
      <c r="G12" s="246"/>
      <c r="H12" s="246"/>
      <c r="I12" s="115"/>
      <c r="J12" s="115"/>
      <c r="K12" s="4"/>
      <c r="L12" s="78">
        <f>ROUND(IF(OR(B12="",K12=""),0,(VLOOKUP(G12,MCUARTILES,2,FALSE)*VLOOKUP(I12,MPOSICION_AUTOR,2,FALSE))),3)</f>
        <v>0</v>
      </c>
      <c r="M12" s="79">
        <f t="shared" si="0"/>
        <v>0</v>
      </c>
      <c r="N12" s="249"/>
      <c r="O12" s="250"/>
    </row>
    <row r="13" spans="2:15" s="41" customFormat="1" ht="23.25" customHeight="1" x14ac:dyDescent="0.3">
      <c r="B13" s="69" t="s">
        <v>51</v>
      </c>
      <c r="C13" s="70"/>
      <c r="D13" s="70"/>
      <c r="E13" s="70"/>
      <c r="F13" s="70"/>
      <c r="G13" s="70"/>
      <c r="H13" s="70"/>
      <c r="I13" s="70"/>
      <c r="J13" s="70"/>
      <c r="K13" s="77"/>
      <c r="L13" s="303">
        <f>SUM(L15:L19)</f>
        <v>0</v>
      </c>
      <c r="M13" s="303">
        <f>SUM(M15:M19)</f>
        <v>0</v>
      </c>
      <c r="N13" s="148"/>
      <c r="O13" s="148"/>
    </row>
    <row r="14" spans="2:15" ht="27.75" customHeight="1" thickBot="1" x14ac:dyDescent="0.35">
      <c r="B14" s="256" t="s">
        <v>12</v>
      </c>
      <c r="C14" s="257"/>
      <c r="D14" s="68" t="s">
        <v>15</v>
      </c>
      <c r="E14" s="257" t="s">
        <v>16</v>
      </c>
      <c r="F14" s="257"/>
      <c r="G14" s="290" t="s">
        <v>33</v>
      </c>
      <c r="H14" s="290"/>
      <c r="I14" s="68" t="s">
        <v>34</v>
      </c>
      <c r="J14" s="68" t="s">
        <v>13</v>
      </c>
      <c r="K14" s="71" t="s">
        <v>14</v>
      </c>
      <c r="L14" s="293"/>
      <c r="M14" s="293"/>
    </row>
    <row r="15" spans="2:15" s="62" customFormat="1" ht="20.100000000000001" customHeight="1" x14ac:dyDescent="0.3">
      <c r="B15" s="237"/>
      <c r="C15" s="239"/>
      <c r="D15" s="138"/>
      <c r="E15" s="246"/>
      <c r="F15" s="246"/>
      <c r="G15" s="246"/>
      <c r="H15" s="246"/>
      <c r="I15" s="115"/>
      <c r="J15" s="115"/>
      <c r="K15" s="4"/>
      <c r="L15" s="78">
        <f>ROUND(IF(OR(B15="",K15=""),0,(0.5*VLOOKUP(G15,MCUARTILES,2,FALSE)*VLOOKUP(I15,MPOSICION_AUTOR,2,FALSE))),3)</f>
        <v>0</v>
      </c>
      <c r="M15" s="80">
        <f>L15</f>
        <v>0</v>
      </c>
      <c r="N15" s="261"/>
      <c r="O15" s="262"/>
    </row>
    <row r="16" spans="2:15" s="62" customFormat="1" ht="20.100000000000001" customHeight="1" x14ac:dyDescent="0.3">
      <c r="B16" s="237"/>
      <c r="C16" s="239"/>
      <c r="D16" s="138"/>
      <c r="E16" s="246"/>
      <c r="F16" s="246"/>
      <c r="G16" s="246"/>
      <c r="H16" s="246"/>
      <c r="I16" s="115"/>
      <c r="J16" s="115"/>
      <c r="K16" s="4"/>
      <c r="L16" s="78">
        <f>ROUND(IF(OR(B16="",K16=""),0,(0.5*VLOOKUP(G16,MCUARTILES,2,FALSE)*VLOOKUP(I16,MPOSICION_AUTOR,2,FALSE))),3)</f>
        <v>0</v>
      </c>
      <c r="M16" s="80">
        <f t="shared" ref="M16" si="1">L16</f>
        <v>0</v>
      </c>
      <c r="N16" s="241"/>
      <c r="O16" s="242"/>
    </row>
    <row r="17" spans="2:15" s="62" customFormat="1" ht="20.100000000000001" customHeight="1" x14ac:dyDescent="0.3">
      <c r="B17" s="237"/>
      <c r="C17" s="239"/>
      <c r="D17" s="138"/>
      <c r="E17" s="246"/>
      <c r="F17" s="246"/>
      <c r="G17" s="246"/>
      <c r="H17" s="246"/>
      <c r="I17" s="115"/>
      <c r="J17" s="115"/>
      <c r="K17" s="4"/>
      <c r="L17" s="78">
        <f>ROUND(IF(OR(B17="",K17=""),0,(0.5*VLOOKUP(G17,MCUARTILES,2,FALSE)*VLOOKUP(I17,MPOSICION_AUTOR,2,FALSE))),3)</f>
        <v>0</v>
      </c>
      <c r="M17" s="80">
        <f t="shared" ref="M17" si="2">L17</f>
        <v>0</v>
      </c>
      <c r="N17" s="241"/>
      <c r="O17" s="242"/>
    </row>
    <row r="18" spans="2:15" s="62" customFormat="1" ht="20.100000000000001" customHeight="1" x14ac:dyDescent="0.3">
      <c r="B18" s="237"/>
      <c r="C18" s="239"/>
      <c r="D18" s="138"/>
      <c r="E18" s="246"/>
      <c r="F18" s="246"/>
      <c r="G18" s="246"/>
      <c r="H18" s="246"/>
      <c r="I18" s="115"/>
      <c r="J18" s="115"/>
      <c r="K18" s="4"/>
      <c r="L18" s="78">
        <f>ROUND(IF(OR(B18="",K18=""),0,(0.5*VLOOKUP(G18,MCUARTILES,2,FALSE)*VLOOKUP(I18,MPOSICION_AUTOR,2,FALSE))),3)</f>
        <v>0</v>
      </c>
      <c r="M18" s="80">
        <f t="shared" ref="M18:M19" si="3">L18</f>
        <v>0</v>
      </c>
      <c r="N18" s="241"/>
      <c r="O18" s="242"/>
    </row>
    <row r="19" spans="2:15" s="62" customFormat="1" ht="20.100000000000001" customHeight="1" thickBot="1" x14ac:dyDescent="0.35">
      <c r="B19" s="237"/>
      <c r="C19" s="239"/>
      <c r="D19" s="138"/>
      <c r="E19" s="246"/>
      <c r="F19" s="246"/>
      <c r="G19" s="246"/>
      <c r="H19" s="246"/>
      <c r="I19" s="115"/>
      <c r="J19" s="115"/>
      <c r="K19" s="4"/>
      <c r="L19" s="81">
        <f>ROUND(IF(OR(B19="",K19=""),0,(0.5*VLOOKUP(G19,MCUARTILES,2,FALSE)*VLOOKUP(I19,MPOSICION_AUTOR,2,FALSE))),3)</f>
        <v>0</v>
      </c>
      <c r="M19" s="80">
        <f t="shared" si="3"/>
        <v>0</v>
      </c>
      <c r="N19" s="249"/>
      <c r="O19" s="250"/>
    </row>
    <row r="20" spans="2:15" s="41" customFormat="1" ht="74.25" customHeight="1" x14ac:dyDescent="0.3">
      <c r="B20" s="308" t="s">
        <v>66</v>
      </c>
      <c r="C20" s="309"/>
      <c r="D20" s="309"/>
      <c r="E20" s="309"/>
      <c r="F20" s="309"/>
      <c r="G20" s="309"/>
      <c r="H20" s="309"/>
      <c r="I20" s="309"/>
      <c r="J20" s="309"/>
      <c r="K20" s="310"/>
      <c r="L20" s="303">
        <f>SUM(L22:L33)</f>
        <v>0</v>
      </c>
      <c r="M20" s="303">
        <f>SUM(M22:M33)</f>
        <v>0</v>
      </c>
      <c r="N20" s="148"/>
      <c r="O20" s="148"/>
    </row>
    <row r="21" spans="2:15" ht="27.75" customHeight="1" thickBot="1" x14ac:dyDescent="0.35">
      <c r="B21" s="291" t="s">
        <v>12</v>
      </c>
      <c r="C21" s="290"/>
      <c r="D21" s="290"/>
      <c r="E21" s="257" t="s">
        <v>16</v>
      </c>
      <c r="F21" s="257"/>
      <c r="G21" s="257" t="s">
        <v>33</v>
      </c>
      <c r="H21" s="257"/>
      <c r="I21" s="68" t="s">
        <v>53</v>
      </c>
      <c r="J21" s="68" t="s">
        <v>13</v>
      </c>
      <c r="K21" s="71" t="s">
        <v>14</v>
      </c>
      <c r="L21" s="293"/>
      <c r="M21" s="293"/>
    </row>
    <row r="22" spans="2:15" s="62" customFormat="1" ht="20.100000000000001" customHeight="1" x14ac:dyDescent="0.3">
      <c r="B22" s="245"/>
      <c r="C22" s="246"/>
      <c r="D22" s="246"/>
      <c r="E22" s="246"/>
      <c r="F22" s="246"/>
      <c r="G22" s="240"/>
      <c r="H22" s="239"/>
      <c r="I22" s="115"/>
      <c r="J22" s="115"/>
      <c r="K22" s="4"/>
      <c r="L22" s="78">
        <f t="shared" ref="L22:L33" si="4">ROUND(IF(OR(B22="",K22=""),0,(VLOOKUP(G22,MCUARTILES_ARTICULOS,2,FALSE)*VLOOKUP(I22,MPOSICION_AUTOR,2,FALSE))),3)</f>
        <v>0</v>
      </c>
      <c r="M22" s="80">
        <f>L22</f>
        <v>0</v>
      </c>
      <c r="N22" s="261"/>
      <c r="O22" s="262"/>
    </row>
    <row r="23" spans="2:15" s="62" customFormat="1" ht="20.100000000000001" customHeight="1" x14ac:dyDescent="0.3">
      <c r="B23" s="245"/>
      <c r="C23" s="246"/>
      <c r="D23" s="246"/>
      <c r="E23" s="246"/>
      <c r="F23" s="246"/>
      <c r="G23" s="240"/>
      <c r="H23" s="239"/>
      <c r="I23" s="115"/>
      <c r="J23" s="115"/>
      <c r="K23" s="4"/>
      <c r="L23" s="78">
        <f t="shared" si="4"/>
        <v>0</v>
      </c>
      <c r="M23" s="80">
        <f t="shared" ref="M23:M30" si="5">L23</f>
        <v>0</v>
      </c>
      <c r="N23" s="241"/>
      <c r="O23" s="242"/>
    </row>
    <row r="24" spans="2:15" s="62" customFormat="1" ht="20.100000000000001" customHeight="1" x14ac:dyDescent="0.3">
      <c r="B24" s="237"/>
      <c r="C24" s="238"/>
      <c r="D24" s="239"/>
      <c r="E24" s="240"/>
      <c r="F24" s="239"/>
      <c r="G24" s="240"/>
      <c r="H24" s="239"/>
      <c r="I24" s="115"/>
      <c r="J24" s="115"/>
      <c r="K24" s="4"/>
      <c r="L24" s="78">
        <f t="shared" si="4"/>
        <v>0</v>
      </c>
      <c r="M24" s="80">
        <f t="shared" ref="M24:M25" si="6">L24</f>
        <v>0</v>
      </c>
      <c r="N24" s="243"/>
      <c r="O24" s="244"/>
    </row>
    <row r="25" spans="2:15" s="62" customFormat="1" ht="20.100000000000001" customHeight="1" x14ac:dyDescent="0.3">
      <c r="B25" s="237"/>
      <c r="C25" s="238"/>
      <c r="D25" s="239"/>
      <c r="E25" s="240"/>
      <c r="F25" s="239"/>
      <c r="G25" s="240"/>
      <c r="H25" s="239"/>
      <c r="I25" s="115"/>
      <c r="J25" s="115"/>
      <c r="K25" s="4"/>
      <c r="L25" s="78">
        <f t="shared" si="4"/>
        <v>0</v>
      </c>
      <c r="M25" s="80">
        <f t="shared" si="6"/>
        <v>0</v>
      </c>
      <c r="N25" s="243"/>
      <c r="O25" s="244"/>
    </row>
    <row r="26" spans="2:15" s="62" customFormat="1" ht="20.100000000000001" customHeight="1" x14ac:dyDescent="0.3">
      <c r="B26" s="237"/>
      <c r="C26" s="238"/>
      <c r="D26" s="239"/>
      <c r="E26" s="240"/>
      <c r="F26" s="239"/>
      <c r="G26" s="240"/>
      <c r="H26" s="239"/>
      <c r="I26" s="115"/>
      <c r="J26" s="115"/>
      <c r="K26" s="4"/>
      <c r="L26" s="78">
        <f t="shared" si="4"/>
        <v>0</v>
      </c>
      <c r="M26" s="80">
        <f t="shared" si="5"/>
        <v>0</v>
      </c>
      <c r="N26" s="243"/>
      <c r="O26" s="244"/>
    </row>
    <row r="27" spans="2:15" s="62" customFormat="1" ht="20.100000000000001" customHeight="1" x14ac:dyDescent="0.3">
      <c r="B27" s="237"/>
      <c r="C27" s="238"/>
      <c r="D27" s="239"/>
      <c r="E27" s="240"/>
      <c r="F27" s="239"/>
      <c r="G27" s="240"/>
      <c r="H27" s="239"/>
      <c r="I27" s="115"/>
      <c r="J27" s="115"/>
      <c r="K27" s="4"/>
      <c r="L27" s="78">
        <f t="shared" si="4"/>
        <v>0</v>
      </c>
      <c r="M27" s="80">
        <f t="shared" si="5"/>
        <v>0</v>
      </c>
      <c r="N27" s="243"/>
      <c r="O27" s="244"/>
    </row>
    <row r="28" spans="2:15" s="62" customFormat="1" ht="20.100000000000001" customHeight="1" x14ac:dyDescent="0.3">
      <c r="B28" s="245"/>
      <c r="C28" s="246"/>
      <c r="D28" s="246"/>
      <c r="E28" s="246"/>
      <c r="F28" s="246"/>
      <c r="G28" s="240"/>
      <c r="H28" s="239"/>
      <c r="I28" s="115"/>
      <c r="J28" s="115"/>
      <c r="K28" s="4"/>
      <c r="L28" s="78">
        <f t="shared" si="4"/>
        <v>0</v>
      </c>
      <c r="M28" s="80">
        <f t="shared" ref="M28:M29" si="7">L28</f>
        <v>0</v>
      </c>
      <c r="N28" s="241"/>
      <c r="O28" s="242"/>
    </row>
    <row r="29" spans="2:15" s="62" customFormat="1" ht="20.100000000000001" customHeight="1" x14ac:dyDescent="0.3">
      <c r="B29" s="245"/>
      <c r="C29" s="246"/>
      <c r="D29" s="246"/>
      <c r="E29" s="246"/>
      <c r="F29" s="246"/>
      <c r="G29" s="240"/>
      <c r="H29" s="239"/>
      <c r="I29" s="115"/>
      <c r="J29" s="115"/>
      <c r="K29" s="4"/>
      <c r="L29" s="78">
        <f t="shared" si="4"/>
        <v>0</v>
      </c>
      <c r="M29" s="80">
        <f t="shared" si="7"/>
        <v>0</v>
      </c>
      <c r="N29" s="241"/>
      <c r="O29" s="242"/>
    </row>
    <row r="30" spans="2:15" s="62" customFormat="1" ht="20.100000000000001" customHeight="1" x14ac:dyDescent="0.3">
      <c r="B30" s="245"/>
      <c r="C30" s="246"/>
      <c r="D30" s="246"/>
      <c r="E30" s="246"/>
      <c r="F30" s="246"/>
      <c r="G30" s="240"/>
      <c r="H30" s="239"/>
      <c r="I30" s="115"/>
      <c r="J30" s="115"/>
      <c r="K30" s="4"/>
      <c r="L30" s="78">
        <f t="shared" si="4"/>
        <v>0</v>
      </c>
      <c r="M30" s="80">
        <f t="shared" si="5"/>
        <v>0</v>
      </c>
      <c r="N30" s="241"/>
      <c r="O30" s="242"/>
    </row>
    <row r="31" spans="2:15" s="62" customFormat="1" ht="20.100000000000001" customHeight="1" x14ac:dyDescent="0.3">
      <c r="B31" s="245"/>
      <c r="C31" s="246"/>
      <c r="D31" s="246"/>
      <c r="E31" s="246"/>
      <c r="F31" s="246"/>
      <c r="G31" s="240"/>
      <c r="H31" s="239"/>
      <c r="I31" s="115"/>
      <c r="J31" s="115"/>
      <c r="K31" s="4"/>
      <c r="L31" s="78">
        <f t="shared" si="4"/>
        <v>0</v>
      </c>
      <c r="M31" s="80">
        <f t="shared" ref="M31" si="8">L31</f>
        <v>0</v>
      </c>
      <c r="N31" s="241"/>
      <c r="O31" s="242"/>
    </row>
    <row r="32" spans="2:15" s="62" customFormat="1" ht="20.100000000000001" customHeight="1" x14ac:dyDescent="0.3">
      <c r="B32" s="245"/>
      <c r="C32" s="246"/>
      <c r="D32" s="246"/>
      <c r="E32" s="246"/>
      <c r="F32" s="246"/>
      <c r="G32" s="240"/>
      <c r="H32" s="239"/>
      <c r="I32" s="115"/>
      <c r="J32" s="115"/>
      <c r="K32" s="4"/>
      <c r="L32" s="78">
        <f t="shared" si="4"/>
        <v>0</v>
      </c>
      <c r="M32" s="80">
        <f t="shared" ref="M32:M33" si="9">L32</f>
        <v>0</v>
      </c>
      <c r="N32" s="241"/>
      <c r="O32" s="242"/>
    </row>
    <row r="33" spans="2:15" s="62" customFormat="1" ht="20.100000000000001" customHeight="1" thickBot="1" x14ac:dyDescent="0.35">
      <c r="B33" s="245"/>
      <c r="C33" s="246"/>
      <c r="D33" s="246"/>
      <c r="E33" s="246"/>
      <c r="F33" s="246"/>
      <c r="G33" s="240"/>
      <c r="H33" s="239"/>
      <c r="I33" s="115"/>
      <c r="J33" s="115"/>
      <c r="K33" s="5"/>
      <c r="L33" s="78">
        <f t="shared" si="4"/>
        <v>0</v>
      </c>
      <c r="M33" s="80">
        <f t="shared" si="9"/>
        <v>0</v>
      </c>
      <c r="N33" s="249"/>
      <c r="O33" s="250"/>
    </row>
    <row r="34" spans="2:15" ht="30" customHeight="1" thickBot="1" x14ac:dyDescent="0.35">
      <c r="B34" s="258" t="s">
        <v>54</v>
      </c>
      <c r="C34" s="259"/>
      <c r="D34" s="259"/>
      <c r="E34" s="259"/>
      <c r="F34" s="259"/>
      <c r="G34" s="259"/>
      <c r="H34" s="259"/>
      <c r="I34" s="259"/>
      <c r="J34" s="259"/>
      <c r="K34" s="260"/>
      <c r="L34" s="72">
        <f>SUM(L35+L42+L49)</f>
        <v>0</v>
      </c>
      <c r="M34" s="67">
        <f>SUM(M35+M42+M49)</f>
        <v>0</v>
      </c>
      <c r="N34" s="148"/>
      <c r="O34" s="148"/>
    </row>
    <row r="35" spans="2:15" s="41" customFormat="1" ht="23.25" customHeight="1" x14ac:dyDescent="0.3">
      <c r="B35" s="73" t="s">
        <v>55</v>
      </c>
      <c r="C35" s="74"/>
      <c r="D35" s="74"/>
      <c r="E35" s="74"/>
      <c r="F35" s="74"/>
      <c r="G35" s="74"/>
      <c r="H35" s="74"/>
      <c r="I35" s="74"/>
      <c r="J35" s="74"/>
      <c r="K35" s="76"/>
      <c r="L35" s="303">
        <f>SUM(L37:L41)</f>
        <v>0</v>
      </c>
      <c r="M35" s="303">
        <f>SUM(M37:M41)</f>
        <v>0</v>
      </c>
      <c r="N35" s="148"/>
      <c r="O35" s="148"/>
    </row>
    <row r="36" spans="2:15" ht="30" customHeight="1" thickBot="1" x14ac:dyDescent="0.35">
      <c r="B36" s="256" t="s">
        <v>100</v>
      </c>
      <c r="C36" s="257"/>
      <c r="D36" s="257"/>
      <c r="E36" s="257"/>
      <c r="F36" s="257"/>
      <c r="G36" s="257" t="s">
        <v>101</v>
      </c>
      <c r="H36" s="257"/>
      <c r="I36" s="75" t="s">
        <v>102</v>
      </c>
      <c r="J36" s="75" t="s">
        <v>13</v>
      </c>
      <c r="K36" s="87" t="s">
        <v>14</v>
      </c>
      <c r="L36" s="293"/>
      <c r="M36" s="293"/>
    </row>
    <row r="37" spans="2:15" s="62" customFormat="1" ht="20.100000000000001" customHeight="1" x14ac:dyDescent="0.3">
      <c r="B37" s="286"/>
      <c r="C37" s="287"/>
      <c r="D37" s="287"/>
      <c r="E37" s="287"/>
      <c r="F37" s="287"/>
      <c r="G37" s="240"/>
      <c r="H37" s="239"/>
      <c r="I37" s="118"/>
      <c r="J37" s="33"/>
      <c r="K37" s="34"/>
      <c r="L37" s="78">
        <f>IF(AND(B37&lt;&gt;"",K37&lt;&gt;""),1*(I37/12),0)</f>
        <v>0</v>
      </c>
      <c r="M37" s="80">
        <f>L37</f>
        <v>0</v>
      </c>
      <c r="N37" s="261"/>
      <c r="O37" s="262"/>
    </row>
    <row r="38" spans="2:15" s="62" customFormat="1" ht="20.100000000000001" customHeight="1" x14ac:dyDescent="0.3">
      <c r="B38" s="245"/>
      <c r="C38" s="246"/>
      <c r="D38" s="246"/>
      <c r="E38" s="246"/>
      <c r="F38" s="246"/>
      <c r="G38" s="240"/>
      <c r="H38" s="239"/>
      <c r="I38" s="115"/>
      <c r="J38" s="31"/>
      <c r="K38" s="4"/>
      <c r="L38" s="78">
        <f t="shared" ref="L38" si="10">IF(AND(B38&lt;&gt;"",K38&lt;&gt;""),1*(I38/12),0)</f>
        <v>0</v>
      </c>
      <c r="M38" s="80">
        <f t="shared" ref="M38" si="11">L38</f>
        <v>0</v>
      </c>
      <c r="N38" s="241"/>
      <c r="O38" s="242"/>
    </row>
    <row r="39" spans="2:15" s="62" customFormat="1" ht="20.100000000000001" customHeight="1" x14ac:dyDescent="0.3">
      <c r="B39" s="245"/>
      <c r="C39" s="246"/>
      <c r="D39" s="246"/>
      <c r="E39" s="246"/>
      <c r="F39" s="246"/>
      <c r="G39" s="240"/>
      <c r="H39" s="239"/>
      <c r="I39" s="115"/>
      <c r="J39" s="31"/>
      <c r="K39" s="4"/>
      <c r="L39" s="78">
        <f t="shared" ref="L39" si="12">IF(AND(B39&lt;&gt;"",K39&lt;&gt;""),1*(I39/12),0)</f>
        <v>0</v>
      </c>
      <c r="M39" s="80">
        <f t="shared" ref="M39" si="13">L39</f>
        <v>0</v>
      </c>
      <c r="N39" s="241"/>
      <c r="O39" s="242"/>
    </row>
    <row r="40" spans="2:15" s="62" customFormat="1" ht="20.100000000000001" customHeight="1" x14ac:dyDescent="0.3">
      <c r="B40" s="245"/>
      <c r="C40" s="246"/>
      <c r="D40" s="246"/>
      <c r="E40" s="246"/>
      <c r="F40" s="246"/>
      <c r="G40" s="240"/>
      <c r="H40" s="239"/>
      <c r="I40" s="115"/>
      <c r="J40" s="31"/>
      <c r="K40" s="4"/>
      <c r="L40" s="78">
        <f t="shared" ref="L40:L41" si="14">IF(AND(B40&lt;&gt;"",K40&lt;&gt;""),1*(I40/12),0)</f>
        <v>0</v>
      </c>
      <c r="M40" s="80">
        <f t="shared" ref="M40:M41" si="15">L40</f>
        <v>0</v>
      </c>
      <c r="N40" s="241"/>
      <c r="O40" s="242"/>
    </row>
    <row r="41" spans="2:15" s="62" customFormat="1" ht="20.100000000000001" customHeight="1" thickBot="1" x14ac:dyDescent="0.35">
      <c r="B41" s="288"/>
      <c r="C41" s="289"/>
      <c r="D41" s="289"/>
      <c r="E41" s="289"/>
      <c r="F41" s="289"/>
      <c r="G41" s="276"/>
      <c r="H41" s="253"/>
      <c r="I41" s="115"/>
      <c r="J41" s="31"/>
      <c r="K41" s="32"/>
      <c r="L41" s="81">
        <f t="shared" si="14"/>
        <v>0</v>
      </c>
      <c r="M41" s="80">
        <f t="shared" si="15"/>
        <v>0</v>
      </c>
      <c r="N41" s="249"/>
      <c r="O41" s="250"/>
    </row>
    <row r="42" spans="2:15" s="41" customFormat="1" ht="23.25" customHeight="1" x14ac:dyDescent="0.3">
      <c r="B42" s="73" t="s">
        <v>56</v>
      </c>
      <c r="C42" s="74"/>
      <c r="D42" s="74"/>
      <c r="E42" s="74"/>
      <c r="F42" s="74"/>
      <c r="G42" s="74"/>
      <c r="H42" s="74"/>
      <c r="I42" s="74"/>
      <c r="J42" s="74"/>
      <c r="K42" s="76"/>
      <c r="L42" s="303">
        <f>SUM(L44:L48)</f>
        <v>0</v>
      </c>
      <c r="M42" s="303">
        <f>SUM(M44:M48)</f>
        <v>0</v>
      </c>
      <c r="N42" s="148"/>
      <c r="O42" s="148"/>
    </row>
    <row r="43" spans="2:15" ht="30" customHeight="1" thickBot="1" x14ac:dyDescent="0.35">
      <c r="B43" s="256" t="s">
        <v>100</v>
      </c>
      <c r="C43" s="257"/>
      <c r="D43" s="257"/>
      <c r="E43" s="257"/>
      <c r="F43" s="257"/>
      <c r="G43" s="257" t="s">
        <v>101</v>
      </c>
      <c r="H43" s="257"/>
      <c r="I43" s="75" t="s">
        <v>102</v>
      </c>
      <c r="J43" s="75" t="s">
        <v>13</v>
      </c>
      <c r="K43" s="87" t="s">
        <v>14</v>
      </c>
      <c r="L43" s="293"/>
      <c r="M43" s="293"/>
    </row>
    <row r="44" spans="2:15" s="62" customFormat="1" ht="20.100000000000001" customHeight="1" x14ac:dyDescent="0.3">
      <c r="B44" s="286"/>
      <c r="C44" s="287"/>
      <c r="D44" s="287"/>
      <c r="E44" s="287"/>
      <c r="F44" s="287"/>
      <c r="G44" s="240"/>
      <c r="H44" s="239"/>
      <c r="I44" s="118"/>
      <c r="J44" s="33"/>
      <c r="K44" s="34"/>
      <c r="L44" s="78">
        <f>IF(AND(B44&lt;&gt;"",K44&lt;&gt;""),0.5*(I44/12),0)</f>
        <v>0</v>
      </c>
      <c r="M44" s="80">
        <f>L44</f>
        <v>0</v>
      </c>
      <c r="N44" s="261"/>
      <c r="O44" s="262"/>
    </row>
    <row r="45" spans="2:15" s="62" customFormat="1" ht="20.100000000000001" customHeight="1" x14ac:dyDescent="0.3">
      <c r="B45" s="245"/>
      <c r="C45" s="246"/>
      <c r="D45" s="246"/>
      <c r="E45" s="246"/>
      <c r="F45" s="246"/>
      <c r="G45" s="240"/>
      <c r="H45" s="239"/>
      <c r="I45" s="115"/>
      <c r="J45" s="31"/>
      <c r="K45" s="4"/>
      <c r="L45" s="78">
        <f t="shared" ref="L45" si="16">IF(AND(B45&lt;&gt;"",K45&lt;&gt;""),0.5*(I45/12),0)</f>
        <v>0</v>
      </c>
      <c r="M45" s="80">
        <f t="shared" ref="M45" si="17">L45</f>
        <v>0</v>
      </c>
      <c r="N45" s="241"/>
      <c r="O45" s="242"/>
    </row>
    <row r="46" spans="2:15" s="62" customFormat="1" ht="20.100000000000001" customHeight="1" x14ac:dyDescent="0.3">
      <c r="B46" s="245"/>
      <c r="C46" s="246"/>
      <c r="D46" s="246"/>
      <c r="E46" s="246"/>
      <c r="F46" s="246"/>
      <c r="G46" s="240"/>
      <c r="H46" s="239"/>
      <c r="I46" s="115"/>
      <c r="J46" s="31"/>
      <c r="K46" s="4"/>
      <c r="L46" s="78">
        <f t="shared" ref="L46" si="18">IF(AND(B46&lt;&gt;"",K46&lt;&gt;""),0.5*(I46/12),0)</f>
        <v>0</v>
      </c>
      <c r="M46" s="80">
        <f t="shared" ref="M46" si="19">L46</f>
        <v>0</v>
      </c>
      <c r="N46" s="241"/>
      <c r="O46" s="242"/>
    </row>
    <row r="47" spans="2:15" s="62" customFormat="1" ht="20.100000000000001" customHeight="1" x14ac:dyDescent="0.3">
      <c r="B47" s="245"/>
      <c r="C47" s="246"/>
      <c r="D47" s="246"/>
      <c r="E47" s="246"/>
      <c r="F47" s="246"/>
      <c r="G47" s="240"/>
      <c r="H47" s="239"/>
      <c r="I47" s="115"/>
      <c r="J47" s="31"/>
      <c r="K47" s="4"/>
      <c r="L47" s="78">
        <f t="shared" ref="L47:L48" si="20">IF(AND(B47&lt;&gt;"",K47&lt;&gt;""),0.5*(I47/12),0)</f>
        <v>0</v>
      </c>
      <c r="M47" s="80">
        <f t="shared" ref="M47:M48" si="21">L47</f>
        <v>0</v>
      </c>
      <c r="N47" s="241"/>
      <c r="O47" s="242"/>
    </row>
    <row r="48" spans="2:15" s="62" customFormat="1" ht="20.100000000000001" customHeight="1" thickBot="1" x14ac:dyDescent="0.35">
      <c r="B48" s="254"/>
      <c r="C48" s="255"/>
      <c r="D48" s="255"/>
      <c r="E48" s="255"/>
      <c r="F48" s="255"/>
      <c r="G48" s="276"/>
      <c r="H48" s="253"/>
      <c r="I48" s="119"/>
      <c r="J48" s="35"/>
      <c r="K48" s="5"/>
      <c r="L48" s="78">
        <f t="shared" si="20"/>
        <v>0</v>
      </c>
      <c r="M48" s="80">
        <f t="shared" si="21"/>
        <v>0</v>
      </c>
      <c r="N48" s="249"/>
      <c r="O48" s="250"/>
    </row>
    <row r="49" spans="2:15" s="41" customFormat="1" ht="23.25" customHeight="1" x14ac:dyDescent="0.3">
      <c r="B49" s="73" t="s">
        <v>57</v>
      </c>
      <c r="C49" s="74"/>
      <c r="D49" s="74"/>
      <c r="E49" s="74"/>
      <c r="F49" s="74"/>
      <c r="G49" s="74"/>
      <c r="H49" s="74"/>
      <c r="I49" s="74"/>
      <c r="J49" s="74"/>
      <c r="K49" s="76"/>
      <c r="L49" s="303">
        <f>SUM(L51:L55)</f>
        <v>0</v>
      </c>
      <c r="M49" s="303">
        <f>SUM(M51:M55)</f>
        <v>0</v>
      </c>
      <c r="N49" s="148"/>
      <c r="O49" s="148"/>
    </row>
    <row r="50" spans="2:15" ht="30" customHeight="1" thickBot="1" x14ac:dyDescent="0.35">
      <c r="B50" s="256" t="s">
        <v>12</v>
      </c>
      <c r="C50" s="257"/>
      <c r="D50" s="257"/>
      <c r="E50" s="257"/>
      <c r="F50" s="257"/>
      <c r="G50" s="75" t="s">
        <v>91</v>
      </c>
      <c r="H50" s="257" t="s">
        <v>17</v>
      </c>
      <c r="I50" s="257"/>
      <c r="J50" s="257"/>
      <c r="K50" s="71" t="s">
        <v>14</v>
      </c>
      <c r="L50" s="293"/>
      <c r="M50" s="293"/>
    </row>
    <row r="51" spans="2:15" s="62" customFormat="1" ht="20.100000000000001" customHeight="1" x14ac:dyDescent="0.3">
      <c r="B51" s="237"/>
      <c r="C51" s="238"/>
      <c r="D51" s="238"/>
      <c r="E51" s="238"/>
      <c r="F51" s="239"/>
      <c r="G51" s="117"/>
      <c r="H51" s="240"/>
      <c r="I51" s="238"/>
      <c r="J51" s="239"/>
      <c r="K51" s="4"/>
      <c r="L51" s="78">
        <f>IF(AND(B51&lt;&gt;"",K51&lt;&gt;""),0.2*(G51/12),0)</f>
        <v>0</v>
      </c>
      <c r="M51" s="80">
        <f>L51</f>
        <v>0</v>
      </c>
      <c r="N51" s="261"/>
      <c r="O51" s="262"/>
    </row>
    <row r="52" spans="2:15" s="62" customFormat="1" ht="20.100000000000001" customHeight="1" x14ac:dyDescent="0.3">
      <c r="B52" s="237"/>
      <c r="C52" s="238"/>
      <c r="D52" s="238"/>
      <c r="E52" s="238"/>
      <c r="F52" s="239"/>
      <c r="G52" s="117"/>
      <c r="H52" s="240"/>
      <c r="I52" s="238"/>
      <c r="J52" s="239"/>
      <c r="K52" s="4"/>
      <c r="L52" s="78">
        <f t="shared" ref="L52" si="22">IF(AND(B52&lt;&gt;"",K52&lt;&gt;""),0.2*(G52/12),0)</f>
        <v>0</v>
      </c>
      <c r="M52" s="80">
        <f t="shared" ref="M52" si="23">L52</f>
        <v>0</v>
      </c>
      <c r="N52" s="241"/>
      <c r="O52" s="242"/>
    </row>
    <row r="53" spans="2:15" s="62" customFormat="1" ht="20.100000000000001" customHeight="1" x14ac:dyDescent="0.3">
      <c r="B53" s="237"/>
      <c r="C53" s="238"/>
      <c r="D53" s="238"/>
      <c r="E53" s="238"/>
      <c r="F53" s="239"/>
      <c r="G53" s="117"/>
      <c r="H53" s="240"/>
      <c r="I53" s="238"/>
      <c r="J53" s="239"/>
      <c r="K53" s="4"/>
      <c r="L53" s="78">
        <f t="shared" ref="L53" si="24">IF(AND(B53&lt;&gt;"",K53&lt;&gt;""),0.2*(G53/12),0)</f>
        <v>0</v>
      </c>
      <c r="M53" s="80">
        <f t="shared" ref="M53" si="25">L53</f>
        <v>0</v>
      </c>
      <c r="N53" s="241"/>
      <c r="O53" s="242"/>
    </row>
    <row r="54" spans="2:15" s="62" customFormat="1" ht="20.100000000000001" customHeight="1" x14ac:dyDescent="0.3">
      <c r="B54" s="237"/>
      <c r="C54" s="238"/>
      <c r="D54" s="238"/>
      <c r="E54" s="238"/>
      <c r="F54" s="239"/>
      <c r="G54" s="117"/>
      <c r="H54" s="240"/>
      <c r="I54" s="238"/>
      <c r="J54" s="239"/>
      <c r="K54" s="4"/>
      <c r="L54" s="78">
        <f t="shared" ref="L54:L55" si="26">IF(AND(B54&lt;&gt;"",K54&lt;&gt;""),0.2*(G54/12),0)</f>
        <v>0</v>
      </c>
      <c r="M54" s="80">
        <f t="shared" ref="M54:M55" si="27">L54</f>
        <v>0</v>
      </c>
      <c r="N54" s="241"/>
      <c r="O54" s="242"/>
    </row>
    <row r="55" spans="2:15" s="62" customFormat="1" ht="20.100000000000001" customHeight="1" thickBot="1" x14ac:dyDescent="0.35">
      <c r="B55" s="237"/>
      <c r="C55" s="238"/>
      <c r="D55" s="238"/>
      <c r="E55" s="238"/>
      <c r="F55" s="239"/>
      <c r="G55" s="117"/>
      <c r="H55" s="240"/>
      <c r="I55" s="238"/>
      <c r="J55" s="239"/>
      <c r="K55" s="4"/>
      <c r="L55" s="78">
        <f t="shared" si="26"/>
        <v>0</v>
      </c>
      <c r="M55" s="80">
        <f t="shared" si="27"/>
        <v>0</v>
      </c>
      <c r="N55" s="249"/>
      <c r="O55" s="250"/>
    </row>
    <row r="56" spans="2:15" ht="40.5" customHeight="1" x14ac:dyDescent="0.3">
      <c r="B56" s="258" t="s">
        <v>18</v>
      </c>
      <c r="C56" s="259"/>
      <c r="D56" s="259"/>
      <c r="E56" s="259"/>
      <c r="F56" s="259"/>
      <c r="G56" s="259"/>
      <c r="H56" s="259"/>
      <c r="I56" s="259"/>
      <c r="J56" s="259"/>
      <c r="K56" s="260"/>
      <c r="L56" s="304">
        <f>SUM(L58:L63)</f>
        <v>0</v>
      </c>
      <c r="M56" s="304">
        <f>SUM(M58:M63)</f>
        <v>0</v>
      </c>
    </row>
    <row r="57" spans="2:15" ht="30" customHeight="1" thickBot="1" x14ac:dyDescent="0.35">
      <c r="B57" s="256" t="s">
        <v>12</v>
      </c>
      <c r="C57" s="257"/>
      <c r="D57" s="257"/>
      <c r="E57" s="257"/>
      <c r="F57" s="257" t="s">
        <v>58</v>
      </c>
      <c r="G57" s="257"/>
      <c r="H57" s="257" t="s">
        <v>19</v>
      </c>
      <c r="I57" s="257"/>
      <c r="J57" s="68" t="s">
        <v>13</v>
      </c>
      <c r="K57" s="71" t="s">
        <v>14</v>
      </c>
      <c r="L57" s="305"/>
      <c r="M57" s="305"/>
    </row>
    <row r="58" spans="2:15" s="62" customFormat="1" ht="20.100000000000001" customHeight="1" x14ac:dyDescent="0.3">
      <c r="B58" s="237"/>
      <c r="C58" s="238"/>
      <c r="D58" s="238"/>
      <c r="E58" s="239"/>
      <c r="F58" s="297"/>
      <c r="G58" s="279"/>
      <c r="H58" s="298"/>
      <c r="I58" s="299"/>
      <c r="J58" s="116"/>
      <c r="K58" s="4"/>
      <c r="L58" s="78">
        <f t="shared" ref="L58:L63" si="28">IF(OR(B58="",K58=""),0,(VLOOKUP(F58,MTIPO_PATENTE,2,FALSE)))</f>
        <v>0</v>
      </c>
      <c r="M58" s="80">
        <f>L58</f>
        <v>0</v>
      </c>
      <c r="N58" s="261"/>
      <c r="O58" s="262"/>
    </row>
    <row r="59" spans="2:15" s="62" customFormat="1" ht="20.100000000000001" customHeight="1" x14ac:dyDescent="0.3">
      <c r="B59" s="237"/>
      <c r="C59" s="238"/>
      <c r="D59" s="238"/>
      <c r="E59" s="239"/>
      <c r="F59" s="297"/>
      <c r="G59" s="279"/>
      <c r="H59" s="298"/>
      <c r="I59" s="299"/>
      <c r="J59" s="116"/>
      <c r="K59" s="4"/>
      <c r="L59" s="78">
        <f t="shared" si="28"/>
        <v>0</v>
      </c>
      <c r="M59" s="80">
        <f t="shared" ref="M59:M63" si="29">L59</f>
        <v>0</v>
      </c>
      <c r="N59" s="241"/>
      <c r="O59" s="242"/>
    </row>
    <row r="60" spans="2:15" s="62" customFormat="1" ht="20.100000000000001" customHeight="1" x14ac:dyDescent="0.3">
      <c r="B60" s="237"/>
      <c r="C60" s="238"/>
      <c r="D60" s="238"/>
      <c r="E60" s="239"/>
      <c r="F60" s="297"/>
      <c r="G60" s="279"/>
      <c r="H60" s="298"/>
      <c r="I60" s="299"/>
      <c r="J60" s="116"/>
      <c r="K60" s="4"/>
      <c r="L60" s="78">
        <f t="shared" si="28"/>
        <v>0</v>
      </c>
      <c r="M60" s="80">
        <f t="shared" si="29"/>
        <v>0</v>
      </c>
      <c r="N60" s="247"/>
      <c r="O60" s="248"/>
    </row>
    <row r="61" spans="2:15" s="62" customFormat="1" ht="20.100000000000001" customHeight="1" x14ac:dyDescent="0.3">
      <c r="B61" s="237"/>
      <c r="C61" s="238"/>
      <c r="D61" s="238"/>
      <c r="E61" s="239"/>
      <c r="F61" s="297"/>
      <c r="G61" s="279"/>
      <c r="H61" s="298"/>
      <c r="I61" s="299"/>
      <c r="J61" s="116"/>
      <c r="K61" s="4"/>
      <c r="L61" s="78">
        <f t="shared" si="28"/>
        <v>0</v>
      </c>
      <c r="M61" s="80">
        <f t="shared" si="29"/>
        <v>0</v>
      </c>
      <c r="N61" s="241"/>
      <c r="O61" s="242"/>
    </row>
    <row r="62" spans="2:15" s="62" customFormat="1" ht="20.100000000000001" customHeight="1" x14ac:dyDescent="0.3">
      <c r="B62" s="237"/>
      <c r="C62" s="238"/>
      <c r="D62" s="238"/>
      <c r="E62" s="239"/>
      <c r="F62" s="297"/>
      <c r="G62" s="279"/>
      <c r="H62" s="298"/>
      <c r="I62" s="299"/>
      <c r="J62" s="116"/>
      <c r="K62" s="4"/>
      <c r="L62" s="78">
        <f t="shared" si="28"/>
        <v>0</v>
      </c>
      <c r="M62" s="80">
        <f t="shared" si="29"/>
        <v>0</v>
      </c>
      <c r="N62" s="241"/>
      <c r="O62" s="242"/>
    </row>
    <row r="63" spans="2:15" s="62" customFormat="1" ht="20.100000000000001" customHeight="1" thickBot="1" x14ac:dyDescent="0.35">
      <c r="B63" s="251"/>
      <c r="C63" s="252"/>
      <c r="D63" s="252"/>
      <c r="E63" s="253"/>
      <c r="F63" s="297"/>
      <c r="G63" s="279"/>
      <c r="H63" s="298"/>
      <c r="I63" s="299"/>
      <c r="J63" s="116"/>
      <c r="K63" s="32"/>
      <c r="L63" s="78">
        <f t="shared" si="28"/>
        <v>0</v>
      </c>
      <c r="M63" s="80">
        <f t="shared" si="29"/>
        <v>0</v>
      </c>
      <c r="N63" s="249"/>
      <c r="O63" s="250"/>
    </row>
    <row r="64" spans="2:15" ht="30" customHeight="1" x14ac:dyDescent="0.3">
      <c r="B64" s="258" t="s">
        <v>63</v>
      </c>
      <c r="C64" s="259"/>
      <c r="D64" s="259"/>
      <c r="E64" s="259"/>
      <c r="F64" s="259"/>
      <c r="G64" s="259"/>
      <c r="H64" s="259"/>
      <c r="I64" s="259"/>
      <c r="J64" s="259"/>
      <c r="K64" s="260"/>
      <c r="L64" s="304">
        <f>SUM(L66:L70)</f>
        <v>0</v>
      </c>
      <c r="M64" s="304">
        <f>SUM(M66:M70)</f>
        <v>0</v>
      </c>
    </row>
    <row r="65" spans="2:15" ht="30" customHeight="1" thickBot="1" x14ac:dyDescent="0.35">
      <c r="B65" s="256" t="s">
        <v>12</v>
      </c>
      <c r="C65" s="257"/>
      <c r="D65" s="257"/>
      <c r="E65" s="257"/>
      <c r="F65" s="75" t="s">
        <v>103</v>
      </c>
      <c r="G65" s="257" t="s">
        <v>110</v>
      </c>
      <c r="H65" s="257"/>
      <c r="I65" s="75" t="s">
        <v>34</v>
      </c>
      <c r="J65" s="68" t="s">
        <v>13</v>
      </c>
      <c r="K65" s="71" t="s">
        <v>14</v>
      </c>
      <c r="L65" s="305"/>
      <c r="M65" s="305"/>
    </row>
    <row r="66" spans="2:15" s="62" customFormat="1" ht="20.100000000000001" customHeight="1" x14ac:dyDescent="0.3">
      <c r="B66" s="237"/>
      <c r="C66" s="238"/>
      <c r="D66" s="238"/>
      <c r="E66" s="238"/>
      <c r="F66" s="138"/>
      <c r="G66" s="298"/>
      <c r="H66" s="299"/>
      <c r="I66" s="115"/>
      <c r="J66" s="116"/>
      <c r="K66" s="4"/>
      <c r="L66" s="78">
        <f>ROUND(IF(OR(B66="",K66=""),0,2*VLOOKUP(I66,MPOSICION_AUTOR,2,FALSE)),3)</f>
        <v>0</v>
      </c>
      <c r="M66" s="80">
        <f>L66</f>
        <v>0</v>
      </c>
      <c r="N66" s="261"/>
      <c r="O66" s="262"/>
    </row>
    <row r="67" spans="2:15" s="62" customFormat="1" ht="20.100000000000001" customHeight="1" x14ac:dyDescent="0.3">
      <c r="B67" s="237"/>
      <c r="C67" s="238"/>
      <c r="D67" s="238"/>
      <c r="E67" s="238"/>
      <c r="F67" s="138"/>
      <c r="G67" s="298"/>
      <c r="H67" s="299"/>
      <c r="I67" s="115"/>
      <c r="J67" s="116"/>
      <c r="K67" s="4"/>
      <c r="L67" s="78">
        <f>ROUND(IF(OR(B67="",K67=""),0,2*VLOOKUP(I67,MPOSICION_AUTOR,2,FALSE)),3)</f>
        <v>0</v>
      </c>
      <c r="M67" s="80">
        <f t="shared" ref="M67:M70" si="30">L67</f>
        <v>0</v>
      </c>
      <c r="N67" s="241"/>
      <c r="O67" s="242"/>
    </row>
    <row r="68" spans="2:15" s="62" customFormat="1" ht="20.100000000000001" customHeight="1" x14ac:dyDescent="0.3">
      <c r="B68" s="237"/>
      <c r="C68" s="238"/>
      <c r="D68" s="238"/>
      <c r="E68" s="238"/>
      <c r="F68" s="138"/>
      <c r="G68" s="298"/>
      <c r="H68" s="299"/>
      <c r="I68" s="115"/>
      <c r="J68" s="116"/>
      <c r="K68" s="4"/>
      <c r="L68" s="78">
        <f>ROUND(IF(OR(B68="",K68=""),0,2*VLOOKUP(I68,MPOSICION_AUTOR,2,FALSE)),3)</f>
        <v>0</v>
      </c>
      <c r="M68" s="80">
        <f t="shared" si="30"/>
        <v>0</v>
      </c>
      <c r="N68" s="247"/>
      <c r="O68" s="248"/>
    </row>
    <row r="69" spans="2:15" s="62" customFormat="1" ht="20.100000000000001" customHeight="1" x14ac:dyDescent="0.3">
      <c r="B69" s="237"/>
      <c r="C69" s="238"/>
      <c r="D69" s="238"/>
      <c r="E69" s="238"/>
      <c r="F69" s="138"/>
      <c r="G69" s="298"/>
      <c r="H69" s="299"/>
      <c r="I69" s="115"/>
      <c r="J69" s="116"/>
      <c r="K69" s="4"/>
      <c r="L69" s="78">
        <f>ROUND(IF(OR(B69="",K69=""),0,2*VLOOKUP(I69,MPOSICION_AUTOR,2,FALSE)),3)</f>
        <v>0</v>
      </c>
      <c r="M69" s="80">
        <f t="shared" si="30"/>
        <v>0</v>
      </c>
      <c r="N69" s="241"/>
      <c r="O69" s="242"/>
    </row>
    <row r="70" spans="2:15" s="62" customFormat="1" ht="20.100000000000001" customHeight="1" thickBot="1" x14ac:dyDescent="0.35">
      <c r="B70" s="251"/>
      <c r="C70" s="252"/>
      <c r="D70" s="252"/>
      <c r="E70" s="252"/>
      <c r="F70" s="150"/>
      <c r="G70" s="300"/>
      <c r="H70" s="301"/>
      <c r="I70" s="119"/>
      <c r="J70" s="149"/>
      <c r="K70" s="5"/>
      <c r="L70" s="82">
        <f>ROUND(IF(OR(B70="",K70=""),0,2*VLOOKUP(I70,MPOSICION_AUTOR,2,FALSE)),3)</f>
        <v>0</v>
      </c>
      <c r="M70" s="83">
        <f t="shared" si="30"/>
        <v>0</v>
      </c>
      <c r="N70" s="249"/>
      <c r="O70" s="250"/>
    </row>
    <row r="71" spans="2:15" ht="30" customHeight="1" x14ac:dyDescent="0.3">
      <c r="B71" s="294" t="s">
        <v>20</v>
      </c>
      <c r="C71" s="295"/>
      <c r="D71" s="295"/>
      <c r="E71" s="295"/>
      <c r="F71" s="295"/>
      <c r="G71" s="295"/>
      <c r="H71" s="295"/>
      <c r="I71" s="295"/>
      <c r="J71" s="295"/>
      <c r="K71" s="296"/>
      <c r="L71" s="72">
        <f>SUM(L72+L84+L96+L108)</f>
        <v>0</v>
      </c>
      <c r="M71" s="72">
        <f>SUM(M72+M84+M96+M108)</f>
        <v>0</v>
      </c>
    </row>
    <row r="72" spans="2:15" s="41" customFormat="1" ht="23.25" customHeight="1" x14ac:dyDescent="0.3">
      <c r="B72" s="69" t="s">
        <v>67</v>
      </c>
      <c r="C72" s="70"/>
      <c r="D72" s="70"/>
      <c r="E72" s="70"/>
      <c r="F72" s="70"/>
      <c r="G72" s="70"/>
      <c r="H72" s="70"/>
      <c r="I72" s="70"/>
      <c r="J72" s="70"/>
      <c r="K72" s="77"/>
      <c r="L72" s="306">
        <f>SUM(L74:L83)</f>
        <v>0</v>
      </c>
      <c r="M72" s="306">
        <f>SUM(M74:M83)</f>
        <v>0</v>
      </c>
      <c r="N72" s="148"/>
      <c r="O72" s="148"/>
    </row>
    <row r="73" spans="2:15" ht="30" customHeight="1" thickBot="1" x14ac:dyDescent="0.35">
      <c r="B73" s="256" t="s">
        <v>104</v>
      </c>
      <c r="C73" s="257"/>
      <c r="D73" s="257"/>
      <c r="E73" s="257"/>
      <c r="F73" s="257" t="s">
        <v>105</v>
      </c>
      <c r="G73" s="257"/>
      <c r="H73" s="257" t="s">
        <v>77</v>
      </c>
      <c r="I73" s="257"/>
      <c r="J73" s="75" t="s">
        <v>13</v>
      </c>
      <c r="K73" s="71" t="s">
        <v>14</v>
      </c>
      <c r="L73" s="307"/>
      <c r="M73" s="307"/>
    </row>
    <row r="74" spans="2:15" s="62" customFormat="1" ht="20.100000000000001" customHeight="1" x14ac:dyDescent="0.3">
      <c r="B74" s="277"/>
      <c r="C74" s="278"/>
      <c r="D74" s="278"/>
      <c r="E74" s="279"/>
      <c r="F74" s="297"/>
      <c r="G74" s="279"/>
      <c r="H74" s="240"/>
      <c r="I74" s="238"/>
      <c r="J74" s="115"/>
      <c r="K74" s="4"/>
      <c r="L74" s="84">
        <f t="shared" ref="L74:L83" si="31">IF(OR(B74="",K74=""),0,(VLOOKUP(H74,MCONGRESO_NACIONAL,2,FALSE)))</f>
        <v>0</v>
      </c>
      <c r="M74" s="85">
        <f>L74</f>
        <v>0</v>
      </c>
      <c r="N74" s="261"/>
      <c r="O74" s="262"/>
    </row>
    <row r="75" spans="2:15" s="62" customFormat="1" ht="20.100000000000001" customHeight="1" x14ac:dyDescent="0.3">
      <c r="B75" s="277"/>
      <c r="C75" s="278"/>
      <c r="D75" s="278"/>
      <c r="E75" s="279"/>
      <c r="F75" s="297"/>
      <c r="G75" s="279"/>
      <c r="H75" s="240"/>
      <c r="I75" s="238"/>
      <c r="J75" s="115"/>
      <c r="K75" s="4"/>
      <c r="L75" s="78">
        <f t="shared" ref="L75:L78" si="32">IF(OR(B75="",K75=""),0,(VLOOKUP(H75,MCONGRESO_NACIONAL,2,FALSE)))</f>
        <v>0</v>
      </c>
      <c r="M75" s="80">
        <f t="shared" ref="M75:M78" si="33">L75</f>
        <v>0</v>
      </c>
      <c r="N75" s="241"/>
      <c r="O75" s="242"/>
    </row>
    <row r="76" spans="2:15" s="62" customFormat="1" ht="20.100000000000001" customHeight="1" x14ac:dyDescent="0.3">
      <c r="B76" s="277"/>
      <c r="C76" s="278"/>
      <c r="D76" s="278"/>
      <c r="E76" s="279"/>
      <c r="F76" s="297"/>
      <c r="G76" s="279"/>
      <c r="H76" s="240"/>
      <c r="I76" s="238"/>
      <c r="J76" s="115"/>
      <c r="K76" s="4"/>
      <c r="L76" s="78">
        <f t="shared" si="32"/>
        <v>0</v>
      </c>
      <c r="M76" s="80">
        <f t="shared" si="33"/>
        <v>0</v>
      </c>
      <c r="N76" s="241"/>
      <c r="O76" s="242"/>
    </row>
    <row r="77" spans="2:15" s="62" customFormat="1" ht="20.100000000000001" customHeight="1" x14ac:dyDescent="0.3">
      <c r="B77" s="277"/>
      <c r="C77" s="278"/>
      <c r="D77" s="278"/>
      <c r="E77" s="279"/>
      <c r="F77" s="297"/>
      <c r="G77" s="279"/>
      <c r="H77" s="240"/>
      <c r="I77" s="238"/>
      <c r="J77" s="115"/>
      <c r="K77" s="4"/>
      <c r="L77" s="78">
        <f t="shared" si="32"/>
        <v>0</v>
      </c>
      <c r="M77" s="80">
        <f t="shared" si="33"/>
        <v>0</v>
      </c>
      <c r="N77" s="241"/>
      <c r="O77" s="242"/>
    </row>
    <row r="78" spans="2:15" s="62" customFormat="1" ht="20.100000000000001" customHeight="1" x14ac:dyDescent="0.3">
      <c r="B78" s="277"/>
      <c r="C78" s="278"/>
      <c r="D78" s="278"/>
      <c r="E78" s="279"/>
      <c r="F78" s="297"/>
      <c r="G78" s="279"/>
      <c r="H78" s="240"/>
      <c r="I78" s="238"/>
      <c r="J78" s="115"/>
      <c r="K78" s="4"/>
      <c r="L78" s="78">
        <f t="shared" si="32"/>
        <v>0</v>
      </c>
      <c r="M78" s="80">
        <f t="shared" si="33"/>
        <v>0</v>
      </c>
      <c r="N78" s="241"/>
      <c r="O78" s="242"/>
    </row>
    <row r="79" spans="2:15" s="62" customFormat="1" ht="20.100000000000001" customHeight="1" x14ac:dyDescent="0.3">
      <c r="B79" s="277"/>
      <c r="C79" s="278"/>
      <c r="D79" s="278"/>
      <c r="E79" s="279"/>
      <c r="F79" s="297"/>
      <c r="G79" s="279"/>
      <c r="H79" s="240"/>
      <c r="I79" s="238"/>
      <c r="J79" s="115"/>
      <c r="K79" s="4"/>
      <c r="L79" s="78">
        <f t="shared" si="31"/>
        <v>0</v>
      </c>
      <c r="M79" s="80">
        <f t="shared" ref="M79:M81" si="34">L79</f>
        <v>0</v>
      </c>
      <c r="N79" s="241"/>
      <c r="O79" s="242"/>
    </row>
    <row r="80" spans="2:15" s="62" customFormat="1" ht="20.100000000000001" customHeight="1" x14ac:dyDescent="0.3">
      <c r="B80" s="277"/>
      <c r="C80" s="278"/>
      <c r="D80" s="278"/>
      <c r="E80" s="279"/>
      <c r="F80" s="297"/>
      <c r="G80" s="279"/>
      <c r="H80" s="240"/>
      <c r="I80" s="238"/>
      <c r="J80" s="115"/>
      <c r="K80" s="4"/>
      <c r="L80" s="78">
        <f t="shared" si="31"/>
        <v>0</v>
      </c>
      <c r="M80" s="80">
        <f t="shared" ref="M80" si="35">L80</f>
        <v>0</v>
      </c>
      <c r="N80" s="241"/>
      <c r="O80" s="242"/>
    </row>
    <row r="81" spans="2:15" s="62" customFormat="1" ht="20.100000000000001" customHeight="1" x14ac:dyDescent="0.3">
      <c r="B81" s="277"/>
      <c r="C81" s="278"/>
      <c r="D81" s="278"/>
      <c r="E81" s="279"/>
      <c r="F81" s="297"/>
      <c r="G81" s="279"/>
      <c r="H81" s="240"/>
      <c r="I81" s="238"/>
      <c r="J81" s="115"/>
      <c r="K81" s="4"/>
      <c r="L81" s="78">
        <f t="shared" si="31"/>
        <v>0</v>
      </c>
      <c r="M81" s="80">
        <f t="shared" si="34"/>
        <v>0</v>
      </c>
      <c r="N81" s="241"/>
      <c r="O81" s="242"/>
    </row>
    <row r="82" spans="2:15" s="62" customFormat="1" ht="20.100000000000001" customHeight="1" x14ac:dyDescent="0.3">
      <c r="B82" s="277"/>
      <c r="C82" s="278"/>
      <c r="D82" s="278"/>
      <c r="E82" s="279"/>
      <c r="F82" s="297"/>
      <c r="G82" s="279"/>
      <c r="H82" s="240"/>
      <c r="I82" s="238"/>
      <c r="J82" s="115"/>
      <c r="K82" s="4"/>
      <c r="L82" s="78">
        <f t="shared" si="31"/>
        <v>0</v>
      </c>
      <c r="M82" s="80">
        <f t="shared" ref="M82:M83" si="36">L82</f>
        <v>0</v>
      </c>
      <c r="N82" s="241"/>
      <c r="O82" s="242"/>
    </row>
    <row r="83" spans="2:15" s="62" customFormat="1" ht="20.100000000000001" customHeight="1" thickBot="1" x14ac:dyDescent="0.35">
      <c r="B83" s="280"/>
      <c r="C83" s="281"/>
      <c r="D83" s="281"/>
      <c r="E83" s="282"/>
      <c r="F83" s="283"/>
      <c r="G83" s="282"/>
      <c r="H83" s="284"/>
      <c r="I83" s="285"/>
      <c r="J83" s="152"/>
      <c r="K83" s="32"/>
      <c r="L83" s="78">
        <f t="shared" si="31"/>
        <v>0</v>
      </c>
      <c r="M83" s="80">
        <f t="shared" si="36"/>
        <v>0</v>
      </c>
      <c r="N83" s="249"/>
      <c r="O83" s="250"/>
    </row>
    <row r="84" spans="2:15" s="41" customFormat="1" ht="23.25" customHeight="1" x14ac:dyDescent="0.3">
      <c r="B84" s="73" t="s">
        <v>68</v>
      </c>
      <c r="C84" s="74"/>
      <c r="D84" s="74"/>
      <c r="E84" s="74"/>
      <c r="F84" s="74"/>
      <c r="G84" s="74"/>
      <c r="H84" s="74"/>
      <c r="I84" s="74"/>
      <c r="J84" s="74"/>
      <c r="K84" s="76"/>
      <c r="L84" s="292">
        <f>SUM(L86:L95)</f>
        <v>0</v>
      </c>
      <c r="M84" s="292">
        <f>SUM(M86:M95)</f>
        <v>0</v>
      </c>
      <c r="N84" s="148"/>
      <c r="O84" s="148"/>
    </row>
    <row r="85" spans="2:15" ht="30" customHeight="1" thickBot="1" x14ac:dyDescent="0.35">
      <c r="B85" s="256" t="s">
        <v>104</v>
      </c>
      <c r="C85" s="257"/>
      <c r="D85" s="257"/>
      <c r="E85" s="257"/>
      <c r="F85" s="257" t="s">
        <v>105</v>
      </c>
      <c r="G85" s="257"/>
      <c r="H85" s="257" t="s">
        <v>77</v>
      </c>
      <c r="I85" s="257"/>
      <c r="J85" s="75" t="s">
        <v>13</v>
      </c>
      <c r="K85" s="71" t="s">
        <v>14</v>
      </c>
      <c r="L85" s="293"/>
      <c r="M85" s="293"/>
    </row>
    <row r="86" spans="2:15" s="62" customFormat="1" ht="20.100000000000001" customHeight="1" x14ac:dyDescent="0.3">
      <c r="B86" s="237"/>
      <c r="C86" s="238"/>
      <c r="D86" s="238"/>
      <c r="E86" s="239"/>
      <c r="F86" s="240"/>
      <c r="G86" s="239"/>
      <c r="H86" s="240"/>
      <c r="I86" s="238"/>
      <c r="J86" s="115"/>
      <c r="K86" s="4"/>
      <c r="L86" s="78">
        <f t="shared" ref="L86:L95" si="37">IF(OR(B86="",K86=""),0,(VLOOKUP(H86,MCONGRESO_INTERNACIONAL,2,FALSE)))</f>
        <v>0</v>
      </c>
      <c r="M86" s="80">
        <f>L86</f>
        <v>0</v>
      </c>
      <c r="N86" s="261"/>
      <c r="O86" s="262"/>
    </row>
    <row r="87" spans="2:15" s="62" customFormat="1" ht="20.100000000000001" customHeight="1" x14ac:dyDescent="0.3">
      <c r="B87" s="237"/>
      <c r="C87" s="238"/>
      <c r="D87" s="238"/>
      <c r="E87" s="239"/>
      <c r="F87" s="240"/>
      <c r="G87" s="239"/>
      <c r="H87" s="240"/>
      <c r="I87" s="238"/>
      <c r="J87" s="115"/>
      <c r="K87" s="4"/>
      <c r="L87" s="78">
        <f t="shared" ref="L87:L90" si="38">IF(OR(B87="",K87=""),0,(VLOOKUP(H87,MCONGRESO_INTERNACIONAL,2,FALSE)))</f>
        <v>0</v>
      </c>
      <c r="M87" s="80">
        <f t="shared" ref="M87:M90" si="39">L87</f>
        <v>0</v>
      </c>
      <c r="N87" s="241"/>
      <c r="O87" s="242"/>
    </row>
    <row r="88" spans="2:15" s="62" customFormat="1" ht="20.100000000000001" customHeight="1" x14ac:dyDescent="0.3">
      <c r="B88" s="237"/>
      <c r="C88" s="238"/>
      <c r="D88" s="238"/>
      <c r="E88" s="239"/>
      <c r="F88" s="240"/>
      <c r="G88" s="239"/>
      <c r="H88" s="240"/>
      <c r="I88" s="238"/>
      <c r="J88" s="115"/>
      <c r="K88" s="4"/>
      <c r="L88" s="78">
        <f t="shared" si="38"/>
        <v>0</v>
      </c>
      <c r="M88" s="80">
        <f t="shared" si="39"/>
        <v>0</v>
      </c>
      <c r="N88" s="241"/>
      <c r="O88" s="242"/>
    </row>
    <row r="89" spans="2:15" s="62" customFormat="1" ht="20.100000000000001" customHeight="1" x14ac:dyDescent="0.3">
      <c r="B89" s="237"/>
      <c r="C89" s="238"/>
      <c r="D89" s="238"/>
      <c r="E89" s="239"/>
      <c r="F89" s="240"/>
      <c r="G89" s="239"/>
      <c r="H89" s="240"/>
      <c r="I89" s="238"/>
      <c r="J89" s="115"/>
      <c r="K89" s="4"/>
      <c r="L89" s="78">
        <f t="shared" si="38"/>
        <v>0</v>
      </c>
      <c r="M89" s="80">
        <f t="shared" si="39"/>
        <v>0</v>
      </c>
      <c r="N89" s="241"/>
      <c r="O89" s="242"/>
    </row>
    <row r="90" spans="2:15" s="62" customFormat="1" ht="20.100000000000001" customHeight="1" x14ac:dyDescent="0.3">
      <c r="B90" s="237"/>
      <c r="C90" s="238"/>
      <c r="D90" s="238"/>
      <c r="E90" s="239"/>
      <c r="F90" s="240"/>
      <c r="G90" s="239"/>
      <c r="H90" s="240"/>
      <c r="I90" s="238"/>
      <c r="J90" s="115"/>
      <c r="K90" s="4"/>
      <c r="L90" s="78">
        <f t="shared" si="38"/>
        <v>0</v>
      </c>
      <c r="M90" s="80">
        <f t="shared" si="39"/>
        <v>0</v>
      </c>
      <c r="N90" s="241"/>
      <c r="O90" s="242"/>
    </row>
    <row r="91" spans="2:15" s="62" customFormat="1" ht="20.100000000000001" customHeight="1" x14ac:dyDescent="0.3">
      <c r="B91" s="237"/>
      <c r="C91" s="238"/>
      <c r="D91" s="238"/>
      <c r="E91" s="239"/>
      <c r="F91" s="240"/>
      <c r="G91" s="239"/>
      <c r="H91" s="240"/>
      <c r="I91" s="238"/>
      <c r="J91" s="115"/>
      <c r="K91" s="4"/>
      <c r="L91" s="78">
        <f t="shared" si="37"/>
        <v>0</v>
      </c>
      <c r="M91" s="80">
        <f t="shared" ref="M91:M92" si="40">L91</f>
        <v>0</v>
      </c>
      <c r="N91" s="241"/>
      <c r="O91" s="242"/>
    </row>
    <row r="92" spans="2:15" s="62" customFormat="1" ht="20.100000000000001" customHeight="1" x14ac:dyDescent="0.3">
      <c r="B92" s="237"/>
      <c r="C92" s="238"/>
      <c r="D92" s="238"/>
      <c r="E92" s="239"/>
      <c r="F92" s="240"/>
      <c r="G92" s="239"/>
      <c r="H92" s="240"/>
      <c r="I92" s="238"/>
      <c r="J92" s="115"/>
      <c r="K92" s="4"/>
      <c r="L92" s="78">
        <f t="shared" si="37"/>
        <v>0</v>
      </c>
      <c r="M92" s="80">
        <f t="shared" si="40"/>
        <v>0</v>
      </c>
      <c r="N92" s="241"/>
      <c r="O92" s="242"/>
    </row>
    <row r="93" spans="2:15" s="62" customFormat="1" ht="20.100000000000001" customHeight="1" x14ac:dyDescent="0.3">
      <c r="B93" s="237"/>
      <c r="C93" s="238"/>
      <c r="D93" s="238"/>
      <c r="E93" s="239"/>
      <c r="F93" s="240"/>
      <c r="G93" s="239"/>
      <c r="H93" s="240"/>
      <c r="I93" s="238"/>
      <c r="J93" s="115"/>
      <c r="K93" s="4"/>
      <c r="L93" s="78">
        <f t="shared" si="37"/>
        <v>0</v>
      </c>
      <c r="M93" s="80">
        <f t="shared" ref="M93" si="41">L93</f>
        <v>0</v>
      </c>
      <c r="N93" s="241"/>
      <c r="O93" s="242"/>
    </row>
    <row r="94" spans="2:15" s="62" customFormat="1" ht="20.100000000000001" customHeight="1" x14ac:dyDescent="0.3">
      <c r="B94" s="237"/>
      <c r="C94" s="238"/>
      <c r="D94" s="238"/>
      <c r="E94" s="239"/>
      <c r="F94" s="240"/>
      <c r="G94" s="239"/>
      <c r="H94" s="240"/>
      <c r="I94" s="238"/>
      <c r="J94" s="115"/>
      <c r="K94" s="4"/>
      <c r="L94" s="78">
        <f t="shared" si="37"/>
        <v>0</v>
      </c>
      <c r="M94" s="80">
        <f t="shared" ref="M94:M95" si="42">L94</f>
        <v>0</v>
      </c>
      <c r="N94" s="241"/>
      <c r="O94" s="242"/>
    </row>
    <row r="95" spans="2:15" s="62" customFormat="1" ht="20.100000000000001" customHeight="1" thickBot="1" x14ac:dyDescent="0.35">
      <c r="B95" s="251"/>
      <c r="C95" s="252"/>
      <c r="D95" s="252"/>
      <c r="E95" s="253"/>
      <c r="F95" s="276"/>
      <c r="G95" s="253"/>
      <c r="H95" s="276"/>
      <c r="I95" s="252"/>
      <c r="J95" s="119"/>
      <c r="K95" s="5"/>
      <c r="L95" s="78">
        <f t="shared" si="37"/>
        <v>0</v>
      </c>
      <c r="M95" s="80">
        <f t="shared" si="42"/>
        <v>0</v>
      </c>
      <c r="N95" s="249"/>
      <c r="O95" s="250"/>
    </row>
    <row r="96" spans="2:15" s="41" customFormat="1" ht="23.25" customHeight="1" x14ac:dyDescent="0.3">
      <c r="B96" s="69" t="s">
        <v>69</v>
      </c>
      <c r="C96" s="70"/>
      <c r="D96" s="70"/>
      <c r="E96" s="70"/>
      <c r="F96" s="70"/>
      <c r="G96" s="70"/>
      <c r="H96" s="70"/>
      <c r="I96" s="70"/>
      <c r="J96" s="70"/>
      <c r="K96" s="77"/>
      <c r="L96" s="292">
        <f>SUM(L98:L107)</f>
        <v>0</v>
      </c>
      <c r="M96" s="292">
        <f>SUM(M98:M107)</f>
        <v>0</v>
      </c>
      <c r="N96" s="148"/>
      <c r="O96" s="148"/>
    </row>
    <row r="97" spans="2:15" ht="30" customHeight="1" thickBot="1" x14ac:dyDescent="0.35">
      <c r="B97" s="256" t="s">
        <v>104</v>
      </c>
      <c r="C97" s="257"/>
      <c r="D97" s="257"/>
      <c r="E97" s="257"/>
      <c r="F97" s="257" t="s">
        <v>105</v>
      </c>
      <c r="G97" s="257"/>
      <c r="H97" s="257"/>
      <c r="I97" s="257"/>
      <c r="J97" s="75" t="s">
        <v>13</v>
      </c>
      <c r="K97" s="71" t="s">
        <v>14</v>
      </c>
      <c r="L97" s="293"/>
      <c r="M97" s="293"/>
    </row>
    <row r="98" spans="2:15" s="62" customFormat="1" ht="20.100000000000001" customHeight="1" x14ac:dyDescent="0.3">
      <c r="B98" s="237"/>
      <c r="C98" s="238"/>
      <c r="D98" s="238"/>
      <c r="E98" s="239"/>
      <c r="F98" s="240"/>
      <c r="G98" s="238"/>
      <c r="H98" s="238"/>
      <c r="I98" s="239"/>
      <c r="J98" s="115"/>
      <c r="K98" s="4"/>
      <c r="L98" s="78">
        <f>IF(AND(B98&lt;&gt;"",K98&lt;&gt;""),0,0)</f>
        <v>0</v>
      </c>
      <c r="M98" s="80">
        <f>L98</f>
        <v>0</v>
      </c>
      <c r="N98" s="261"/>
      <c r="O98" s="262"/>
    </row>
    <row r="99" spans="2:15" s="62" customFormat="1" ht="20.100000000000001" customHeight="1" x14ac:dyDescent="0.3">
      <c r="B99" s="237"/>
      <c r="C99" s="238"/>
      <c r="D99" s="238"/>
      <c r="E99" s="239"/>
      <c r="F99" s="240"/>
      <c r="G99" s="238"/>
      <c r="H99" s="238"/>
      <c r="I99" s="239"/>
      <c r="J99" s="115"/>
      <c r="K99" s="4"/>
      <c r="L99" s="78">
        <f t="shared" ref="L99:L102" si="43">IF(AND(B99&lt;&gt;"",K99&lt;&gt;""),0,0)</f>
        <v>0</v>
      </c>
      <c r="M99" s="80">
        <f t="shared" ref="M99:M102" si="44">L99</f>
        <v>0</v>
      </c>
      <c r="N99" s="241"/>
      <c r="O99" s="242"/>
    </row>
    <row r="100" spans="2:15" s="62" customFormat="1" ht="20.100000000000001" customHeight="1" x14ac:dyDescent="0.3">
      <c r="B100" s="237"/>
      <c r="C100" s="238"/>
      <c r="D100" s="238"/>
      <c r="E100" s="239"/>
      <c r="F100" s="240"/>
      <c r="G100" s="238"/>
      <c r="H100" s="238"/>
      <c r="I100" s="239"/>
      <c r="J100" s="115"/>
      <c r="K100" s="4"/>
      <c r="L100" s="78">
        <f t="shared" si="43"/>
        <v>0</v>
      </c>
      <c r="M100" s="80">
        <f t="shared" si="44"/>
        <v>0</v>
      </c>
      <c r="N100" s="241"/>
      <c r="O100" s="242"/>
    </row>
    <row r="101" spans="2:15" s="62" customFormat="1" ht="20.100000000000001" customHeight="1" x14ac:dyDescent="0.3">
      <c r="B101" s="237"/>
      <c r="C101" s="238"/>
      <c r="D101" s="238"/>
      <c r="E101" s="239"/>
      <c r="F101" s="240"/>
      <c r="G101" s="238"/>
      <c r="H101" s="238"/>
      <c r="I101" s="239"/>
      <c r="J101" s="115"/>
      <c r="K101" s="4"/>
      <c r="L101" s="78">
        <f t="shared" si="43"/>
        <v>0</v>
      </c>
      <c r="M101" s="80">
        <f t="shared" si="44"/>
        <v>0</v>
      </c>
      <c r="N101" s="241"/>
      <c r="O101" s="242"/>
    </row>
    <row r="102" spans="2:15" s="62" customFormat="1" ht="20.100000000000001" customHeight="1" x14ac:dyDescent="0.3">
      <c r="B102" s="237"/>
      <c r="C102" s="238"/>
      <c r="D102" s="238"/>
      <c r="E102" s="239"/>
      <c r="F102" s="240"/>
      <c r="G102" s="238"/>
      <c r="H102" s="238"/>
      <c r="I102" s="239"/>
      <c r="J102" s="115"/>
      <c r="K102" s="4"/>
      <c r="L102" s="78">
        <f t="shared" si="43"/>
        <v>0</v>
      </c>
      <c r="M102" s="80">
        <f t="shared" si="44"/>
        <v>0</v>
      </c>
      <c r="N102" s="241"/>
      <c r="O102" s="242"/>
    </row>
    <row r="103" spans="2:15" s="62" customFormat="1" ht="20.100000000000001" customHeight="1" x14ac:dyDescent="0.3">
      <c r="B103" s="237"/>
      <c r="C103" s="238"/>
      <c r="D103" s="238"/>
      <c r="E103" s="239"/>
      <c r="F103" s="240"/>
      <c r="G103" s="238"/>
      <c r="H103" s="238"/>
      <c r="I103" s="239"/>
      <c r="J103" s="115"/>
      <c r="K103" s="4"/>
      <c r="L103" s="78">
        <f t="shared" ref="L103:L105" si="45">IF(AND(B103&lt;&gt;"",K103&lt;&gt;""),0,0)</f>
        <v>0</v>
      </c>
      <c r="M103" s="80">
        <f t="shared" ref="M103:M105" si="46">L103</f>
        <v>0</v>
      </c>
      <c r="N103" s="241"/>
      <c r="O103" s="242"/>
    </row>
    <row r="104" spans="2:15" s="62" customFormat="1" ht="20.100000000000001" customHeight="1" x14ac:dyDescent="0.3">
      <c r="B104" s="237"/>
      <c r="C104" s="238"/>
      <c r="D104" s="238"/>
      <c r="E104" s="239"/>
      <c r="F104" s="240"/>
      <c r="G104" s="238"/>
      <c r="H104" s="238"/>
      <c r="I104" s="239"/>
      <c r="J104" s="115"/>
      <c r="K104" s="4"/>
      <c r="L104" s="78">
        <f t="shared" ref="L104" si="47">IF(AND(B104&lt;&gt;"",K104&lt;&gt;""),0,0)</f>
        <v>0</v>
      </c>
      <c r="M104" s="80">
        <f t="shared" ref="M104" si="48">L104</f>
        <v>0</v>
      </c>
      <c r="N104" s="241"/>
      <c r="O104" s="242"/>
    </row>
    <row r="105" spans="2:15" s="62" customFormat="1" ht="20.100000000000001" customHeight="1" x14ac:dyDescent="0.3">
      <c r="B105" s="237"/>
      <c r="C105" s="238"/>
      <c r="D105" s="238"/>
      <c r="E105" s="239"/>
      <c r="F105" s="240"/>
      <c r="G105" s="238"/>
      <c r="H105" s="238"/>
      <c r="I105" s="239"/>
      <c r="J105" s="115"/>
      <c r="K105" s="4"/>
      <c r="L105" s="78">
        <f t="shared" si="45"/>
        <v>0</v>
      </c>
      <c r="M105" s="80">
        <f t="shared" si="46"/>
        <v>0</v>
      </c>
      <c r="N105" s="241"/>
      <c r="O105" s="242"/>
    </row>
    <row r="106" spans="2:15" s="62" customFormat="1" ht="20.100000000000001" customHeight="1" x14ac:dyDescent="0.3">
      <c r="B106" s="237"/>
      <c r="C106" s="238"/>
      <c r="D106" s="238"/>
      <c r="E106" s="239"/>
      <c r="F106" s="240"/>
      <c r="G106" s="238"/>
      <c r="H106" s="238"/>
      <c r="I106" s="239"/>
      <c r="J106" s="115"/>
      <c r="K106" s="4"/>
      <c r="L106" s="78">
        <f t="shared" ref="L106:L107" si="49">IF(AND(B106&lt;&gt;"",K106&lt;&gt;""),0,0)</f>
        <v>0</v>
      </c>
      <c r="M106" s="80">
        <f t="shared" ref="M106:M107" si="50">L106</f>
        <v>0</v>
      </c>
      <c r="N106" s="241"/>
      <c r="O106" s="242"/>
    </row>
    <row r="107" spans="2:15" s="62" customFormat="1" ht="20.100000000000001" customHeight="1" thickBot="1" x14ac:dyDescent="0.35">
      <c r="B107" s="237"/>
      <c r="C107" s="238"/>
      <c r="D107" s="238"/>
      <c r="E107" s="239"/>
      <c r="F107" s="240"/>
      <c r="G107" s="238"/>
      <c r="H107" s="238"/>
      <c r="I107" s="239"/>
      <c r="J107" s="115"/>
      <c r="K107" s="4"/>
      <c r="L107" s="78">
        <f t="shared" si="49"/>
        <v>0</v>
      </c>
      <c r="M107" s="80">
        <f t="shared" si="50"/>
        <v>0</v>
      </c>
      <c r="N107" s="249"/>
      <c r="O107" s="250"/>
    </row>
    <row r="108" spans="2:15" s="41" customFormat="1" ht="23.25" customHeight="1" x14ac:dyDescent="0.3">
      <c r="B108" s="69" t="s">
        <v>70</v>
      </c>
      <c r="C108" s="70"/>
      <c r="D108" s="70"/>
      <c r="E108" s="70"/>
      <c r="F108" s="70"/>
      <c r="G108" s="70"/>
      <c r="H108" s="70"/>
      <c r="I108" s="70"/>
      <c r="J108" s="70"/>
      <c r="K108" s="77"/>
      <c r="L108" s="292">
        <f>SUM(L110:L115)</f>
        <v>0</v>
      </c>
      <c r="M108" s="292">
        <f>SUM(M110:M115)</f>
        <v>0</v>
      </c>
      <c r="N108" s="148"/>
      <c r="O108" s="148"/>
    </row>
    <row r="109" spans="2:15" ht="30" customHeight="1" thickBot="1" x14ac:dyDescent="0.35">
      <c r="B109" s="256" t="s">
        <v>104</v>
      </c>
      <c r="C109" s="257"/>
      <c r="D109" s="257"/>
      <c r="E109" s="257"/>
      <c r="F109" s="257" t="s">
        <v>105</v>
      </c>
      <c r="G109" s="257"/>
      <c r="H109" s="257"/>
      <c r="I109" s="257"/>
      <c r="J109" s="75" t="s">
        <v>13</v>
      </c>
      <c r="K109" s="71" t="s">
        <v>14</v>
      </c>
      <c r="L109" s="293"/>
      <c r="M109" s="293"/>
    </row>
    <row r="110" spans="2:15" s="62" customFormat="1" ht="20.100000000000001" customHeight="1" x14ac:dyDescent="0.3">
      <c r="B110" s="237"/>
      <c r="C110" s="238"/>
      <c r="D110" s="238"/>
      <c r="E110" s="239"/>
      <c r="F110" s="240"/>
      <c r="G110" s="238"/>
      <c r="H110" s="238"/>
      <c r="I110" s="239"/>
      <c r="J110" s="115"/>
      <c r="K110" s="4"/>
      <c r="L110" s="78">
        <f>IF(AND(B110&lt;&gt;"",K110&lt;&gt;""),0.25,0)</f>
        <v>0</v>
      </c>
      <c r="M110" s="80">
        <f>L110</f>
        <v>0</v>
      </c>
      <c r="N110" s="261"/>
      <c r="O110" s="262"/>
    </row>
    <row r="111" spans="2:15" s="62" customFormat="1" ht="20.100000000000001" customHeight="1" x14ac:dyDescent="0.3">
      <c r="B111" s="237"/>
      <c r="C111" s="238"/>
      <c r="D111" s="238"/>
      <c r="E111" s="239"/>
      <c r="F111" s="240"/>
      <c r="G111" s="238"/>
      <c r="H111" s="238"/>
      <c r="I111" s="239"/>
      <c r="J111" s="115"/>
      <c r="K111" s="4"/>
      <c r="L111" s="78">
        <f t="shared" ref="L111:L112" si="51">IF(AND(B111&lt;&gt;"",K111&lt;&gt;""),0.25,0)</f>
        <v>0</v>
      </c>
      <c r="M111" s="80">
        <f t="shared" ref="M111:M112" si="52">L111</f>
        <v>0</v>
      </c>
      <c r="N111" s="241"/>
      <c r="O111" s="242"/>
    </row>
    <row r="112" spans="2:15" s="62" customFormat="1" ht="20.100000000000001" customHeight="1" x14ac:dyDescent="0.3">
      <c r="B112" s="237"/>
      <c r="C112" s="238"/>
      <c r="D112" s="238"/>
      <c r="E112" s="239"/>
      <c r="F112" s="240"/>
      <c r="G112" s="238"/>
      <c r="H112" s="238"/>
      <c r="I112" s="239"/>
      <c r="J112" s="115"/>
      <c r="K112" s="4"/>
      <c r="L112" s="78">
        <f t="shared" si="51"/>
        <v>0</v>
      </c>
      <c r="M112" s="80">
        <f t="shared" si="52"/>
        <v>0</v>
      </c>
      <c r="N112" s="241"/>
      <c r="O112" s="242"/>
    </row>
    <row r="113" spans="2:15" s="62" customFormat="1" ht="20.100000000000001" customHeight="1" x14ac:dyDescent="0.3">
      <c r="B113" s="237"/>
      <c r="C113" s="238"/>
      <c r="D113" s="238"/>
      <c r="E113" s="239"/>
      <c r="F113" s="240"/>
      <c r="G113" s="238"/>
      <c r="H113" s="238"/>
      <c r="I113" s="239"/>
      <c r="J113" s="115"/>
      <c r="K113" s="4"/>
      <c r="L113" s="78">
        <f t="shared" ref="L113" si="53">IF(AND(B113&lt;&gt;"",K113&lt;&gt;""),0.25,0)</f>
        <v>0</v>
      </c>
      <c r="M113" s="80">
        <f t="shared" ref="M113" si="54">L113</f>
        <v>0</v>
      </c>
      <c r="N113" s="241"/>
      <c r="O113" s="242"/>
    </row>
    <row r="114" spans="2:15" s="62" customFormat="1" ht="20.100000000000001" customHeight="1" x14ac:dyDescent="0.3">
      <c r="B114" s="237"/>
      <c r="C114" s="238"/>
      <c r="D114" s="238"/>
      <c r="E114" s="239"/>
      <c r="F114" s="240"/>
      <c r="G114" s="238"/>
      <c r="H114" s="238"/>
      <c r="I114" s="239"/>
      <c r="J114" s="115"/>
      <c r="K114" s="4"/>
      <c r="L114" s="78">
        <f t="shared" ref="L114:L115" si="55">IF(AND(B114&lt;&gt;"",K114&lt;&gt;""),0.25,0)</f>
        <v>0</v>
      </c>
      <c r="M114" s="80">
        <f t="shared" ref="M114:M115" si="56">L114</f>
        <v>0</v>
      </c>
      <c r="N114" s="241"/>
      <c r="O114" s="242"/>
    </row>
    <row r="115" spans="2:15" s="62" customFormat="1" ht="20.100000000000001" customHeight="1" thickBot="1" x14ac:dyDescent="0.35">
      <c r="B115" s="251"/>
      <c r="C115" s="252"/>
      <c r="D115" s="252"/>
      <c r="E115" s="253"/>
      <c r="F115" s="276"/>
      <c r="G115" s="252"/>
      <c r="H115" s="252"/>
      <c r="I115" s="253"/>
      <c r="J115" s="119"/>
      <c r="K115" s="5"/>
      <c r="L115" s="81">
        <f t="shared" si="55"/>
        <v>0</v>
      </c>
      <c r="M115" s="86">
        <f t="shared" si="56"/>
        <v>0</v>
      </c>
      <c r="N115" s="249"/>
      <c r="O115" s="250"/>
    </row>
    <row r="116" spans="2:15" ht="18" x14ac:dyDescent="0.3">
      <c r="B116" s="269" t="s">
        <v>120</v>
      </c>
      <c r="C116" s="270"/>
      <c r="D116" s="270"/>
      <c r="E116" s="270"/>
      <c r="F116" s="270"/>
      <c r="G116" s="270"/>
      <c r="H116" s="270"/>
      <c r="I116" s="270"/>
      <c r="J116" s="270"/>
      <c r="K116" s="271"/>
    </row>
    <row r="117" spans="2:15" ht="30" customHeight="1" x14ac:dyDescent="0.3">
      <c r="B117" s="231"/>
      <c r="C117" s="232"/>
      <c r="D117" s="232"/>
      <c r="E117" s="232"/>
      <c r="F117" s="232"/>
      <c r="G117" s="232"/>
      <c r="H117" s="232"/>
      <c r="I117" s="232"/>
      <c r="J117" s="232"/>
      <c r="K117" s="233"/>
    </row>
    <row r="118" spans="2:15" ht="30" customHeight="1" x14ac:dyDescent="0.3">
      <c r="B118" s="231"/>
      <c r="C118" s="232"/>
      <c r="D118" s="232"/>
      <c r="E118" s="232"/>
      <c r="F118" s="232"/>
      <c r="G118" s="232"/>
      <c r="H118" s="232"/>
      <c r="I118" s="232"/>
      <c r="J118" s="232"/>
      <c r="K118" s="233"/>
    </row>
    <row r="119" spans="2:15" ht="30" customHeight="1" thickBot="1" x14ac:dyDescent="0.35">
      <c r="B119" s="234"/>
      <c r="C119" s="235"/>
      <c r="D119" s="235"/>
      <c r="E119" s="235"/>
      <c r="F119" s="235"/>
      <c r="G119" s="235"/>
      <c r="H119" s="235"/>
      <c r="I119" s="235"/>
      <c r="J119" s="235"/>
      <c r="K119" s="236"/>
    </row>
  </sheetData>
  <sheetProtection algorithmName="SHA-512" hashValue="QUk3CHlJFKIGLZ5kPP8MzcRDk8jDm7a8j91hAAnJJnUp3tJnAMrXS2TbbQWr2MYkg+lony9Ro1Lt0wmyPvW98w==" saltValue="wjfGVOGeH3a+FUCrD5SfkA==" spinCount="100000" sheet="1" insertRows="0" deleteRows="0" selectLockedCells="1"/>
  <mergeCells count="361">
    <mergeCell ref="B88:E88"/>
    <mergeCell ref="F88:G88"/>
    <mergeCell ref="H88:I88"/>
    <mergeCell ref="N88:O88"/>
    <mergeCell ref="B89:E89"/>
    <mergeCell ref="F89:G89"/>
    <mergeCell ref="H89:I89"/>
    <mergeCell ref="N89:O89"/>
    <mergeCell ref="B90:E90"/>
    <mergeCell ref="F90:G90"/>
    <mergeCell ref="H90:I90"/>
    <mergeCell ref="N90:O90"/>
    <mergeCell ref="F105:I105"/>
    <mergeCell ref="N105:O105"/>
    <mergeCell ref="B104:E104"/>
    <mergeCell ref="N104:O104"/>
    <mergeCell ref="B75:E75"/>
    <mergeCell ref="F75:G75"/>
    <mergeCell ref="H75:I75"/>
    <mergeCell ref="N75:O75"/>
    <mergeCell ref="B76:E76"/>
    <mergeCell ref="F76:G76"/>
    <mergeCell ref="H76:I76"/>
    <mergeCell ref="N76:O76"/>
    <mergeCell ref="B77:E77"/>
    <mergeCell ref="F77:G77"/>
    <mergeCell ref="H77:I77"/>
    <mergeCell ref="N77:O77"/>
    <mergeCell ref="B78:E78"/>
    <mergeCell ref="F78:G78"/>
    <mergeCell ref="H78:I78"/>
    <mergeCell ref="N78:O78"/>
    <mergeCell ref="B87:E87"/>
    <mergeCell ref="F87:G87"/>
    <mergeCell ref="H87:I87"/>
    <mergeCell ref="N87:O87"/>
    <mergeCell ref="N53:O53"/>
    <mergeCell ref="M96:M97"/>
    <mergeCell ref="L96:L97"/>
    <mergeCell ref="N95:O95"/>
    <mergeCell ref="L2:L5"/>
    <mergeCell ref="N113:O113"/>
    <mergeCell ref="B112:E112"/>
    <mergeCell ref="F112:I112"/>
    <mergeCell ref="N112:O112"/>
    <mergeCell ref="N81:O81"/>
    <mergeCell ref="B93:E93"/>
    <mergeCell ref="F93:G93"/>
    <mergeCell ref="H93:I93"/>
    <mergeCell ref="N93:O93"/>
    <mergeCell ref="B91:E91"/>
    <mergeCell ref="F91:G91"/>
    <mergeCell ref="H91:I91"/>
    <mergeCell ref="B111:E111"/>
    <mergeCell ref="F111:I111"/>
    <mergeCell ref="N111:O111"/>
    <mergeCell ref="B103:E103"/>
    <mergeCell ref="F103:I103"/>
    <mergeCell ref="N103:O103"/>
    <mergeCell ref="B105:E105"/>
    <mergeCell ref="N98:O98"/>
    <mergeCell ref="N52:O52"/>
    <mergeCell ref="B79:E79"/>
    <mergeCell ref="F79:G79"/>
    <mergeCell ref="H79:I79"/>
    <mergeCell ref="N79:O79"/>
    <mergeCell ref="M84:M85"/>
    <mergeCell ref="L84:L85"/>
    <mergeCell ref="B80:E80"/>
    <mergeCell ref="F80:G80"/>
    <mergeCell ref="H80:I80"/>
    <mergeCell ref="N80:O80"/>
    <mergeCell ref="B81:E81"/>
    <mergeCell ref="F81:G81"/>
    <mergeCell ref="H81:I81"/>
    <mergeCell ref="L56:L57"/>
    <mergeCell ref="L64:L65"/>
    <mergeCell ref="L72:L73"/>
    <mergeCell ref="N91:O91"/>
    <mergeCell ref="B92:E92"/>
    <mergeCell ref="F92:G92"/>
    <mergeCell ref="H92:I92"/>
    <mergeCell ref="N92:O92"/>
    <mergeCell ref="B53:F53"/>
    <mergeCell ref="N38:O38"/>
    <mergeCell ref="B39:F39"/>
    <mergeCell ref="G39:H39"/>
    <mergeCell ref="N39:O39"/>
    <mergeCell ref="B46:F46"/>
    <mergeCell ref="G46:H46"/>
    <mergeCell ref="N46:O46"/>
    <mergeCell ref="B45:F45"/>
    <mergeCell ref="G45:H45"/>
    <mergeCell ref="N45:O45"/>
    <mergeCell ref="L42:L43"/>
    <mergeCell ref="E32:F32"/>
    <mergeCell ref="B19:C19"/>
    <mergeCell ref="G21:H21"/>
    <mergeCell ref="G22:H22"/>
    <mergeCell ref="G32:H32"/>
    <mergeCell ref="G33:H33"/>
    <mergeCell ref="B21:D21"/>
    <mergeCell ref="E21:F21"/>
    <mergeCell ref="B22:D22"/>
    <mergeCell ref="G19:H19"/>
    <mergeCell ref="E19:F19"/>
    <mergeCell ref="B26:D26"/>
    <mergeCell ref="E26:F26"/>
    <mergeCell ref="G26:H26"/>
    <mergeCell ref="B32:D32"/>
    <mergeCell ref="B17:C17"/>
    <mergeCell ref="E17:F17"/>
    <mergeCell ref="G17:H17"/>
    <mergeCell ref="N17:O17"/>
    <mergeCell ref="B16:C16"/>
    <mergeCell ref="E16:F16"/>
    <mergeCell ref="G16:H16"/>
    <mergeCell ref="N16:O16"/>
    <mergeCell ref="G11:H11"/>
    <mergeCell ref="G12:H12"/>
    <mergeCell ref="E14:F14"/>
    <mergeCell ref="G14:H14"/>
    <mergeCell ref="B14:C14"/>
    <mergeCell ref="E15:F15"/>
    <mergeCell ref="G15:H15"/>
    <mergeCell ref="B15:C15"/>
    <mergeCell ref="M2:M5"/>
    <mergeCell ref="B61:E61"/>
    <mergeCell ref="F61:G61"/>
    <mergeCell ref="H61:I61"/>
    <mergeCell ref="B60:E60"/>
    <mergeCell ref="F60:G60"/>
    <mergeCell ref="H60:I60"/>
    <mergeCell ref="B59:E59"/>
    <mergeCell ref="F59:G59"/>
    <mergeCell ref="H59:I59"/>
    <mergeCell ref="E18:F18"/>
    <mergeCell ref="G18:H18"/>
    <mergeCell ref="L8:L9"/>
    <mergeCell ref="L13:L14"/>
    <mergeCell ref="L20:L21"/>
    <mergeCell ref="B7:K7"/>
    <mergeCell ref="B8:K8"/>
    <mergeCell ref="B20:K20"/>
    <mergeCell ref="G10:H10"/>
    <mergeCell ref="E33:F33"/>
    <mergeCell ref="E22:F22"/>
    <mergeCell ref="B34:K34"/>
    <mergeCell ref="B33:D33"/>
    <mergeCell ref="G48:H48"/>
    <mergeCell ref="M108:M109"/>
    <mergeCell ref="B66:E66"/>
    <mergeCell ref="B65:E65"/>
    <mergeCell ref="B69:E69"/>
    <mergeCell ref="B70:E70"/>
    <mergeCell ref="M8:M9"/>
    <mergeCell ref="M13:M14"/>
    <mergeCell ref="M20:M21"/>
    <mergeCell ref="M35:M36"/>
    <mergeCell ref="M42:M43"/>
    <mergeCell ref="M49:M50"/>
    <mergeCell ref="M56:M57"/>
    <mergeCell ref="M64:M65"/>
    <mergeCell ref="M72:M73"/>
    <mergeCell ref="F73:G73"/>
    <mergeCell ref="H73:I73"/>
    <mergeCell ref="B74:E74"/>
    <mergeCell ref="F74:G74"/>
    <mergeCell ref="B97:E97"/>
    <mergeCell ref="B98:E98"/>
    <mergeCell ref="B106:E106"/>
    <mergeCell ref="B18:C18"/>
    <mergeCell ref="L35:L36"/>
    <mergeCell ref="L49:L50"/>
    <mergeCell ref="G66:H66"/>
    <mergeCell ref="G69:H69"/>
    <mergeCell ref="G70:H70"/>
    <mergeCell ref="B38:F38"/>
    <mergeCell ref="H63:I63"/>
    <mergeCell ref="B62:E62"/>
    <mergeCell ref="B68:E68"/>
    <mergeCell ref="G68:H68"/>
    <mergeCell ref="B67:E67"/>
    <mergeCell ref="G67:H67"/>
    <mergeCell ref="B52:F52"/>
    <mergeCell ref="H52:J52"/>
    <mergeCell ref="H53:J53"/>
    <mergeCell ref="G44:H44"/>
    <mergeCell ref="G47:H47"/>
    <mergeCell ref="L108:L109"/>
    <mergeCell ref="H50:J50"/>
    <mergeCell ref="H51:J51"/>
    <mergeCell ref="H54:J54"/>
    <mergeCell ref="H55:J55"/>
    <mergeCell ref="B71:K71"/>
    <mergeCell ref="B43:F43"/>
    <mergeCell ref="B44:F44"/>
    <mergeCell ref="B47:F47"/>
    <mergeCell ref="B50:F50"/>
    <mergeCell ref="H95:I95"/>
    <mergeCell ref="B109:E109"/>
    <mergeCell ref="H94:I94"/>
    <mergeCell ref="B95:E95"/>
    <mergeCell ref="F95:G95"/>
    <mergeCell ref="B107:E107"/>
    <mergeCell ref="F97:I97"/>
    <mergeCell ref="F82:G82"/>
    <mergeCell ref="F58:G58"/>
    <mergeCell ref="H58:I58"/>
    <mergeCell ref="F62:G62"/>
    <mergeCell ref="H62:I62"/>
    <mergeCell ref="F63:G63"/>
    <mergeCell ref="F98:I98"/>
    <mergeCell ref="G9:H9"/>
    <mergeCell ref="B9:D9"/>
    <mergeCell ref="B10:D10"/>
    <mergeCell ref="B11:D11"/>
    <mergeCell ref="B12:D12"/>
    <mergeCell ref="E10:F10"/>
    <mergeCell ref="E11:F11"/>
    <mergeCell ref="E12:F12"/>
    <mergeCell ref="E9:F9"/>
    <mergeCell ref="B36:F36"/>
    <mergeCell ref="B37:F37"/>
    <mergeCell ref="B40:F40"/>
    <mergeCell ref="B41:F41"/>
    <mergeCell ref="G36:H36"/>
    <mergeCell ref="G43:H43"/>
    <mergeCell ref="G37:H37"/>
    <mergeCell ref="G40:H40"/>
    <mergeCell ref="G41:H41"/>
    <mergeCell ref="G38:H38"/>
    <mergeCell ref="F109:I109"/>
    <mergeCell ref="F110:I110"/>
    <mergeCell ref="F114:I114"/>
    <mergeCell ref="F115:I115"/>
    <mergeCell ref="B73:E73"/>
    <mergeCell ref="H74:I74"/>
    <mergeCell ref="B82:E82"/>
    <mergeCell ref="B110:E110"/>
    <mergeCell ref="B114:E114"/>
    <mergeCell ref="H82:I82"/>
    <mergeCell ref="B86:E86"/>
    <mergeCell ref="F86:G86"/>
    <mergeCell ref="H86:I86"/>
    <mergeCell ref="B94:E94"/>
    <mergeCell ref="F94:G94"/>
    <mergeCell ref="B83:E83"/>
    <mergeCell ref="F83:G83"/>
    <mergeCell ref="H83:I83"/>
    <mergeCell ref="B85:E85"/>
    <mergeCell ref="F85:G85"/>
    <mergeCell ref="H85:I85"/>
    <mergeCell ref="F104:I104"/>
    <mergeCell ref="B113:E113"/>
    <mergeCell ref="F113:I113"/>
    <mergeCell ref="C2:K2"/>
    <mergeCell ref="C3:K3"/>
    <mergeCell ref="C4:G5"/>
    <mergeCell ref="B116:K116"/>
    <mergeCell ref="B117:K119"/>
    <mergeCell ref="N8:O9"/>
    <mergeCell ref="N10:O10"/>
    <mergeCell ref="N11:O11"/>
    <mergeCell ref="N12:O12"/>
    <mergeCell ref="N15:O15"/>
    <mergeCell ref="N18:O18"/>
    <mergeCell ref="N19:O19"/>
    <mergeCell ref="N22:O22"/>
    <mergeCell ref="N32:O32"/>
    <mergeCell ref="N33:O33"/>
    <mergeCell ref="N37:O37"/>
    <mergeCell ref="N40:O40"/>
    <mergeCell ref="N41:O41"/>
    <mergeCell ref="N44:O44"/>
    <mergeCell ref="N47:O47"/>
    <mergeCell ref="N48:O48"/>
    <mergeCell ref="N51:O51"/>
    <mergeCell ref="N54:O54"/>
    <mergeCell ref="B115:E115"/>
    <mergeCell ref="N106:O106"/>
    <mergeCell ref="N107:O107"/>
    <mergeCell ref="N110:O110"/>
    <mergeCell ref="N114:O114"/>
    <mergeCell ref="N115:O115"/>
    <mergeCell ref="B31:D31"/>
    <mergeCell ref="E31:F31"/>
    <mergeCell ref="G31:H31"/>
    <mergeCell ref="N31:O31"/>
    <mergeCell ref="N66:O66"/>
    <mergeCell ref="N67:O67"/>
    <mergeCell ref="N68:O68"/>
    <mergeCell ref="N69:O69"/>
    <mergeCell ref="N70:O70"/>
    <mergeCell ref="N74:O74"/>
    <mergeCell ref="N82:O82"/>
    <mergeCell ref="N83:O83"/>
    <mergeCell ref="N86:O86"/>
    <mergeCell ref="N55:O55"/>
    <mergeCell ref="N58:O58"/>
    <mergeCell ref="N59:O59"/>
    <mergeCell ref="B64:K64"/>
    <mergeCell ref="F106:I106"/>
    <mergeCell ref="F107:I107"/>
    <mergeCell ref="N26:O26"/>
    <mergeCell ref="B27:D27"/>
    <mergeCell ref="E27:F27"/>
    <mergeCell ref="G27:H27"/>
    <mergeCell ref="N27:O27"/>
    <mergeCell ref="N94:O94"/>
    <mergeCell ref="N60:O60"/>
    <mergeCell ref="N61:O61"/>
    <mergeCell ref="N62:O62"/>
    <mergeCell ref="N63:O63"/>
    <mergeCell ref="B63:E63"/>
    <mergeCell ref="B48:F48"/>
    <mergeCell ref="B51:F51"/>
    <mergeCell ref="B54:F54"/>
    <mergeCell ref="B55:F55"/>
    <mergeCell ref="B58:E58"/>
    <mergeCell ref="B57:E57"/>
    <mergeCell ref="B56:K56"/>
    <mergeCell ref="F57:G57"/>
    <mergeCell ref="H57:I57"/>
    <mergeCell ref="B30:D30"/>
    <mergeCell ref="E30:F30"/>
    <mergeCell ref="G30:H30"/>
    <mergeCell ref="G65:H65"/>
    <mergeCell ref="N30:O30"/>
    <mergeCell ref="B28:D28"/>
    <mergeCell ref="E28:F28"/>
    <mergeCell ref="G28:H28"/>
    <mergeCell ref="N28:O28"/>
    <mergeCell ref="B29:D29"/>
    <mergeCell ref="E29:F29"/>
    <mergeCell ref="G29:H29"/>
    <mergeCell ref="N29:O29"/>
    <mergeCell ref="N24:O24"/>
    <mergeCell ref="B25:D25"/>
    <mergeCell ref="E25:F25"/>
    <mergeCell ref="G25:H25"/>
    <mergeCell ref="N25:O25"/>
    <mergeCell ref="B23:D23"/>
    <mergeCell ref="E23:F23"/>
    <mergeCell ref="G23:H23"/>
    <mergeCell ref="N23:O23"/>
    <mergeCell ref="B24:D24"/>
    <mergeCell ref="E24:F24"/>
    <mergeCell ref="G24:H24"/>
    <mergeCell ref="B102:E102"/>
    <mergeCell ref="F102:I102"/>
    <mergeCell ref="N102:O102"/>
    <mergeCell ref="B99:E99"/>
    <mergeCell ref="F99:I99"/>
    <mergeCell ref="N99:O99"/>
    <mergeCell ref="B100:E100"/>
    <mergeCell ref="F100:I100"/>
    <mergeCell ref="N100:O100"/>
    <mergeCell ref="B101:E101"/>
    <mergeCell ref="F101:I101"/>
    <mergeCell ref="N101:O101"/>
  </mergeCells>
  <dataValidations count="7">
    <dataValidation type="list" allowBlank="1" showInputMessage="1" showErrorMessage="1" promptTitle="Ayuda" prompt="Elija una opción de la lista desplegable" sqref="I15:I19 I22:I33 I66:I70 I10:I12" xr:uid="{00000000-0002-0000-0300-000000000000}">
      <formula1>POSICION_AUTOR</formula1>
    </dataValidation>
    <dataValidation type="list" allowBlank="1" showInputMessage="1" showErrorMessage="1" promptTitle="Ayuda" prompt="Elija una opción de la lista desplegable_x000a_" sqref="G15:H19 G10:H12" xr:uid="{00000000-0002-0000-0300-000001000000}">
      <formula1>CUARTILES</formula1>
    </dataValidation>
    <dataValidation type="list" allowBlank="1" showInputMessage="1" showErrorMessage="1" promptTitle="Ayuda" prompt="Elija una opción de la lista desplegable" sqref="G22:H33" xr:uid="{00000000-0002-0000-0300-000002000000}">
      <formula1>CUARTILES_ARTICULOS</formula1>
    </dataValidation>
    <dataValidation type="list" allowBlank="1" showInputMessage="1" showErrorMessage="1" promptTitle="Ayuda" prompt="Elija un tipo de patente de la lista desplegable" sqref="F58:G63" xr:uid="{00000000-0002-0000-0300-000003000000}">
      <formula1>TIPO_PATENTE</formula1>
    </dataValidation>
    <dataValidation allowBlank="1" showInputMessage="1" showErrorMessage="1" promptTitle="Aviso" prompt="Los méritos a valorar en este apartado se acreditarán mediante certificado expedido por el Secretariado de Transferencia de Conocimiento y Emprendimiento de la Universidad de Sevilla" sqref="B58:E63" xr:uid="{00000000-0002-0000-0300-000004000000}"/>
    <dataValidation type="list" allowBlank="1" showInputMessage="1" showErrorMessage="1" promptTitle="Ayuda" prompt="Elija un tipo de participación de la lista desplegable" sqref="H74:I83" xr:uid="{00000000-0002-0000-0300-000005000000}">
      <formula1>CONGRESO_NACIONAL</formula1>
    </dataValidation>
    <dataValidation type="list" allowBlank="1" showInputMessage="1" showErrorMessage="1" promptTitle="Ayuda" prompt="Elija un tipo de participación de la lista de opciones" sqref="H86:I95" xr:uid="{00000000-0002-0000-0300-000006000000}">
      <formula1>CONGRESO_INTERNACIONAL</formula1>
    </dataValidation>
  </dataValidation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M69"/>
  <sheetViews>
    <sheetView zoomScaleNormal="100" workbookViewId="0">
      <selection activeCell="B9" sqref="B9:D9"/>
    </sheetView>
  </sheetViews>
  <sheetFormatPr baseColWidth="10" defaultColWidth="9.140625" defaultRowHeight="30" customHeight="1" x14ac:dyDescent="0.3"/>
  <cols>
    <col min="1" max="1" width="1.5703125" style="36" customWidth="1"/>
    <col min="2" max="2" width="37.85546875" style="42" customWidth="1"/>
    <col min="3" max="3" width="14.5703125" style="36" customWidth="1"/>
    <col min="4" max="4" width="22.140625" style="36" customWidth="1"/>
    <col min="5" max="5" width="16.42578125" style="36" customWidth="1"/>
    <col min="6" max="6" width="17.140625" style="36" customWidth="1"/>
    <col min="7" max="7" width="19.140625" style="36" customWidth="1"/>
    <col min="8" max="8" width="17.7109375" style="36" customWidth="1"/>
    <col min="9" max="9" width="16.85546875" style="36" customWidth="1"/>
    <col min="10" max="10" width="15.5703125" style="36" hidden="1" customWidth="1"/>
    <col min="11" max="11" width="16.5703125" style="36" hidden="1" customWidth="1"/>
    <col min="12" max="12" width="13.85546875" style="139" hidden="1" customWidth="1"/>
    <col min="13" max="13" width="22.28515625" style="139" hidden="1" customWidth="1"/>
    <col min="14" max="16384" width="9.140625" style="36"/>
  </cols>
  <sheetData>
    <row r="1" spans="2:13" ht="11.25" customHeight="1" thickBot="1" x14ac:dyDescent="0.35">
      <c r="B1" s="36"/>
    </row>
    <row r="2" spans="2:13" ht="30" customHeight="1" x14ac:dyDescent="0.3">
      <c r="B2" s="37"/>
      <c r="C2" s="38" t="s">
        <v>0</v>
      </c>
      <c r="D2" s="38"/>
      <c r="E2" s="38"/>
      <c r="F2" s="38"/>
      <c r="G2" s="38"/>
      <c r="H2" s="38"/>
      <c r="I2" s="64"/>
      <c r="J2" s="182" t="s">
        <v>111</v>
      </c>
      <c r="K2" s="216" t="s">
        <v>112</v>
      </c>
    </row>
    <row r="3" spans="2:13" ht="18.75" customHeight="1" x14ac:dyDescent="0.3">
      <c r="B3" s="39"/>
      <c r="C3" s="111" t="s">
        <v>119</v>
      </c>
      <c r="D3" s="40"/>
      <c r="E3" s="40"/>
      <c r="F3" s="40"/>
      <c r="G3" s="40"/>
      <c r="H3" s="40"/>
      <c r="I3" s="65"/>
      <c r="J3" s="183"/>
      <c r="K3" s="217"/>
    </row>
    <row r="4" spans="2:13" ht="17.25" customHeight="1" x14ac:dyDescent="0.3">
      <c r="B4" s="39"/>
      <c r="C4" s="267" t="str">
        <f>CONCATENATE(IF(SOL_NOMBRE&lt;&gt;"",UPPER(SOL_NOMBRE),"")," ",UPPER(SOL_APELLIDOS),IF(SOL_NIF&lt;&gt;"", CONCATENATE(" ( ",    SOL_NIF," ) "),""))</f>
        <v xml:space="preserve"> </v>
      </c>
      <c r="D4" s="267"/>
      <c r="E4" s="267"/>
      <c r="F4" s="267"/>
      <c r="G4" s="267"/>
      <c r="H4" s="214" t="str">
        <f>IF( AND(SOL_FECHA_INI&lt;&gt;"",SOL_FECHA_FIN&lt;&gt;""),"Intervalo de fechas evaluable","")</f>
        <v/>
      </c>
      <c r="I4" s="215"/>
      <c r="J4" s="183"/>
      <c r="K4" s="217"/>
    </row>
    <row r="5" spans="2:13" ht="15.75" customHeight="1" thickBot="1" x14ac:dyDescent="0.35">
      <c r="B5" s="107"/>
      <c r="C5" s="268"/>
      <c r="D5" s="268"/>
      <c r="E5" s="268"/>
      <c r="F5" s="268"/>
      <c r="G5" s="268"/>
      <c r="H5" s="109" t="str">
        <f>IF(ISBLANK(SOL_FECHA_INI),"",SOL_FECHA_INI)</f>
        <v/>
      </c>
      <c r="I5" s="112" t="str">
        <f>IF(ISBLANK(SOL_FECHA_FIN),"",SOL_FECHA_FIN+365)</f>
        <v/>
      </c>
      <c r="J5" s="184"/>
      <c r="K5" s="218"/>
    </row>
    <row r="6" spans="2:13" s="41" customFormat="1" ht="38.25" customHeight="1" thickBot="1" x14ac:dyDescent="0.35">
      <c r="B6" s="56" t="s">
        <v>65</v>
      </c>
      <c r="C6" s="57"/>
      <c r="D6" s="57"/>
      <c r="E6" s="57"/>
      <c r="F6" s="57"/>
      <c r="G6" s="57"/>
      <c r="H6" s="57"/>
      <c r="I6" s="66"/>
      <c r="J6" s="135">
        <f>SUM(J7+J13+J19+J27+J34+J39+J44+J58)</f>
        <v>0</v>
      </c>
      <c r="K6" s="135">
        <f>SUM(K7+K13+K19+K27+K34+K39+K44+K58)</f>
        <v>0</v>
      </c>
      <c r="L6" s="147"/>
      <c r="M6" s="147"/>
    </row>
    <row r="7" spans="2:13" s="41" customFormat="1" ht="23.25" customHeight="1" x14ac:dyDescent="0.25">
      <c r="B7" s="69" t="s">
        <v>78</v>
      </c>
      <c r="C7" s="70"/>
      <c r="D7" s="70"/>
      <c r="E7" s="70"/>
      <c r="F7" s="70"/>
      <c r="G7" s="70"/>
      <c r="H7" s="70"/>
      <c r="I7" s="77"/>
      <c r="J7" s="313">
        <f>SUM(J9:J12)</f>
        <v>0</v>
      </c>
      <c r="K7" s="318">
        <f>SUM(K9:K12)</f>
        <v>0</v>
      </c>
      <c r="L7" s="272" t="s">
        <v>121</v>
      </c>
      <c r="M7" s="273"/>
    </row>
    <row r="8" spans="2:13" ht="27.75" customHeight="1" x14ac:dyDescent="0.25">
      <c r="B8" s="256" t="s">
        <v>79</v>
      </c>
      <c r="C8" s="257"/>
      <c r="D8" s="257"/>
      <c r="E8" s="257" t="s">
        <v>16</v>
      </c>
      <c r="F8" s="257"/>
      <c r="G8" s="75" t="s">
        <v>53</v>
      </c>
      <c r="H8" s="75" t="s">
        <v>13</v>
      </c>
      <c r="I8" s="71" t="s">
        <v>14</v>
      </c>
      <c r="J8" s="314"/>
      <c r="K8" s="319"/>
      <c r="L8" s="274"/>
      <c r="M8" s="275"/>
    </row>
    <row r="9" spans="2:13" s="62" customFormat="1" ht="20.100000000000001" customHeight="1" x14ac:dyDescent="0.3">
      <c r="B9" s="237"/>
      <c r="C9" s="238"/>
      <c r="D9" s="239"/>
      <c r="E9" s="240"/>
      <c r="F9" s="239"/>
      <c r="G9" s="115"/>
      <c r="H9" s="115"/>
      <c r="I9" s="4"/>
      <c r="J9" s="88">
        <f>ROUND(IF(OR(B9="",I9=""),0,0.2*VLOOKUP(G9,MPOSICION_AUTOR,2,FALSE)),3)</f>
        <v>0</v>
      </c>
      <c r="K9" s="80">
        <f>J9</f>
        <v>0</v>
      </c>
      <c r="L9" s="311"/>
      <c r="M9" s="312"/>
    </row>
    <row r="10" spans="2:13" s="62" customFormat="1" ht="20.100000000000001" customHeight="1" x14ac:dyDescent="0.3">
      <c r="B10" s="237"/>
      <c r="C10" s="238"/>
      <c r="D10" s="239"/>
      <c r="E10" s="240"/>
      <c r="F10" s="239"/>
      <c r="G10" s="115"/>
      <c r="H10" s="115"/>
      <c r="I10" s="4"/>
      <c r="J10" s="88">
        <f>ROUND(IF(OR(B10="",I10=""),0,0.2*VLOOKUP(G10,MPOSICION_AUTOR,2,FALSE)),3)</f>
        <v>0</v>
      </c>
      <c r="K10" s="80">
        <f t="shared" ref="K10" si="0">J10</f>
        <v>0</v>
      </c>
      <c r="L10" s="311"/>
      <c r="M10" s="312"/>
    </row>
    <row r="11" spans="2:13" s="62" customFormat="1" ht="20.100000000000001" customHeight="1" x14ac:dyDescent="0.3">
      <c r="B11" s="237"/>
      <c r="C11" s="238"/>
      <c r="D11" s="239"/>
      <c r="E11" s="240"/>
      <c r="F11" s="239"/>
      <c r="G11" s="115"/>
      <c r="H11" s="115"/>
      <c r="I11" s="4"/>
      <c r="J11" s="88">
        <f>ROUND(IF(OR(B11="",I11=""),0,0.2*VLOOKUP(G11,MPOSICION_AUTOR,2,FALSE)),3)</f>
        <v>0</v>
      </c>
      <c r="K11" s="80">
        <f t="shared" ref="K11:K12" si="1">J11</f>
        <v>0</v>
      </c>
      <c r="L11" s="311"/>
      <c r="M11" s="312"/>
    </row>
    <row r="12" spans="2:13" s="62" customFormat="1" ht="20.100000000000001" customHeight="1" x14ac:dyDescent="0.3">
      <c r="B12" s="237"/>
      <c r="C12" s="238"/>
      <c r="D12" s="239"/>
      <c r="E12" s="240"/>
      <c r="F12" s="239"/>
      <c r="G12" s="115"/>
      <c r="H12" s="115"/>
      <c r="I12" s="4"/>
      <c r="J12" s="88">
        <f>ROUND(IF(OR(B12="",I12=""),0,0.2*VLOOKUP(G12,MPOSICION_AUTOR,2,FALSE)),3)</f>
        <v>0</v>
      </c>
      <c r="K12" s="80">
        <f t="shared" si="1"/>
        <v>0</v>
      </c>
      <c r="L12" s="311"/>
      <c r="M12" s="312"/>
    </row>
    <row r="13" spans="2:13" s="41" customFormat="1" ht="23.25" customHeight="1" x14ac:dyDescent="0.3">
      <c r="B13" s="69" t="s">
        <v>92</v>
      </c>
      <c r="C13" s="70"/>
      <c r="D13" s="70"/>
      <c r="E13" s="70"/>
      <c r="F13" s="70"/>
      <c r="G13" s="70"/>
      <c r="H13" s="70"/>
      <c r="I13" s="77"/>
      <c r="J13" s="313">
        <f>SUM(J15:J18)</f>
        <v>0</v>
      </c>
      <c r="K13" s="318">
        <f>SUM(K15:K18)</f>
        <v>0</v>
      </c>
      <c r="L13" s="147"/>
      <c r="M13" s="147"/>
    </row>
    <row r="14" spans="2:13" ht="27.75" customHeight="1" x14ac:dyDescent="0.3">
      <c r="B14" s="256" t="s">
        <v>79</v>
      </c>
      <c r="C14" s="257"/>
      <c r="D14" s="257"/>
      <c r="E14" s="257" t="s">
        <v>16</v>
      </c>
      <c r="F14" s="257"/>
      <c r="G14" s="75" t="s">
        <v>53</v>
      </c>
      <c r="H14" s="75" t="s">
        <v>13</v>
      </c>
      <c r="I14" s="71" t="s">
        <v>14</v>
      </c>
      <c r="J14" s="314"/>
      <c r="K14" s="319"/>
    </row>
    <row r="15" spans="2:13" s="62" customFormat="1" ht="20.100000000000001" customHeight="1" x14ac:dyDescent="0.3">
      <c r="B15" s="237"/>
      <c r="C15" s="238"/>
      <c r="D15" s="239"/>
      <c r="E15" s="240"/>
      <c r="F15" s="239"/>
      <c r="G15" s="115"/>
      <c r="H15" s="113"/>
      <c r="I15" s="4"/>
      <c r="J15" s="88">
        <f>ROUND(IF(OR(B15="",I15=""),0,0.1*VLOOKUP(G15,MPOSICION_AUTOR,2,FALSE)),3)</f>
        <v>0</v>
      </c>
      <c r="K15" s="80">
        <f>J15</f>
        <v>0</v>
      </c>
      <c r="L15" s="311"/>
      <c r="M15" s="312"/>
    </row>
    <row r="16" spans="2:13" s="62" customFormat="1" ht="20.100000000000001" customHeight="1" x14ac:dyDescent="0.3">
      <c r="B16" s="237"/>
      <c r="C16" s="238"/>
      <c r="D16" s="239"/>
      <c r="E16" s="240"/>
      <c r="F16" s="239"/>
      <c r="G16" s="115"/>
      <c r="H16" s="113"/>
      <c r="I16" s="4"/>
      <c r="J16" s="88">
        <f>ROUND(IF(OR(B16="",I16=""),0,0.1*VLOOKUP(G16,MPOSICION_AUTOR,2,FALSE)),3)</f>
        <v>0</v>
      </c>
      <c r="K16" s="80">
        <f t="shared" ref="K16" si="2">J16</f>
        <v>0</v>
      </c>
      <c r="L16" s="311"/>
      <c r="M16" s="312"/>
    </row>
    <row r="17" spans="2:13" s="62" customFormat="1" ht="20.100000000000001" customHeight="1" x14ac:dyDescent="0.3">
      <c r="B17" s="237"/>
      <c r="C17" s="238"/>
      <c r="D17" s="239"/>
      <c r="E17" s="240"/>
      <c r="F17" s="239"/>
      <c r="G17" s="115"/>
      <c r="H17" s="113"/>
      <c r="I17" s="4"/>
      <c r="J17" s="88">
        <f>ROUND(IF(OR(B17="",I17=""),0,0.1*VLOOKUP(G17,MPOSICION_AUTOR,2,FALSE)),3)</f>
        <v>0</v>
      </c>
      <c r="K17" s="80">
        <f t="shared" ref="K17:K18" si="3">J17</f>
        <v>0</v>
      </c>
      <c r="L17" s="311"/>
      <c r="M17" s="312"/>
    </row>
    <row r="18" spans="2:13" s="62" customFormat="1" ht="20.100000000000001" customHeight="1" x14ac:dyDescent="0.3">
      <c r="B18" s="237"/>
      <c r="C18" s="238"/>
      <c r="D18" s="239"/>
      <c r="E18" s="240"/>
      <c r="F18" s="239"/>
      <c r="G18" s="115"/>
      <c r="H18" s="113"/>
      <c r="I18" s="4"/>
      <c r="J18" s="88">
        <f>ROUND(IF(OR(B18="",I18=""),0,0.1*VLOOKUP(G18,MPOSICION_AUTOR,2,FALSE)),3)</f>
        <v>0</v>
      </c>
      <c r="K18" s="80">
        <f t="shared" si="3"/>
        <v>0</v>
      </c>
      <c r="L18" s="311"/>
      <c r="M18" s="312"/>
    </row>
    <row r="19" spans="2:13" s="41" customFormat="1" ht="23.25" customHeight="1" x14ac:dyDescent="0.3">
      <c r="B19" s="69" t="s">
        <v>93</v>
      </c>
      <c r="C19" s="70"/>
      <c r="D19" s="70"/>
      <c r="E19" s="70"/>
      <c r="F19" s="70"/>
      <c r="G19" s="70"/>
      <c r="H19" s="70"/>
      <c r="I19" s="77"/>
      <c r="J19" s="313">
        <f>SUM(J21:J26)</f>
        <v>0</v>
      </c>
      <c r="K19" s="318">
        <f>SUM(K21:K26)</f>
        <v>0</v>
      </c>
      <c r="L19" s="147"/>
      <c r="M19" s="147"/>
    </row>
    <row r="20" spans="2:13" ht="27.75" customHeight="1" x14ac:dyDescent="0.3">
      <c r="B20" s="256" t="s">
        <v>94</v>
      </c>
      <c r="C20" s="257"/>
      <c r="D20" s="257"/>
      <c r="E20" s="257"/>
      <c r="F20" s="257"/>
      <c r="G20" s="75" t="s">
        <v>106</v>
      </c>
      <c r="H20" s="75" t="s">
        <v>13</v>
      </c>
      <c r="I20" s="71" t="s">
        <v>14</v>
      </c>
      <c r="J20" s="314"/>
      <c r="K20" s="319"/>
    </row>
    <row r="21" spans="2:13" s="62" customFormat="1" ht="20.100000000000001" customHeight="1" x14ac:dyDescent="0.3">
      <c r="B21" s="237"/>
      <c r="C21" s="238"/>
      <c r="D21" s="238"/>
      <c r="E21" s="238"/>
      <c r="F21" s="239"/>
      <c r="G21" s="115"/>
      <c r="H21" s="113"/>
      <c r="I21" s="4"/>
      <c r="J21" s="88">
        <f>IF(AND(B21&lt;&gt;"",I21&lt;&gt;""),(0.5*G21/4),0)</f>
        <v>0</v>
      </c>
      <c r="K21" s="80">
        <f>J21</f>
        <v>0</v>
      </c>
      <c r="L21" s="311"/>
      <c r="M21" s="312"/>
    </row>
    <row r="22" spans="2:13" s="62" customFormat="1" ht="20.100000000000001" customHeight="1" x14ac:dyDescent="0.3">
      <c r="B22" s="237"/>
      <c r="C22" s="238"/>
      <c r="D22" s="238"/>
      <c r="E22" s="238"/>
      <c r="F22" s="239"/>
      <c r="G22" s="115"/>
      <c r="H22" s="113"/>
      <c r="I22" s="4"/>
      <c r="J22" s="88">
        <f>IF(AND(B22&lt;&gt;"",I22&lt;&gt;""),(0.5*G22/4),0)</f>
        <v>0</v>
      </c>
      <c r="K22" s="80">
        <f>J22</f>
        <v>0</v>
      </c>
      <c r="L22" s="311"/>
      <c r="M22" s="312"/>
    </row>
    <row r="23" spans="2:13" s="62" customFormat="1" ht="20.100000000000001" customHeight="1" x14ac:dyDescent="0.3">
      <c r="B23" s="237"/>
      <c r="C23" s="238"/>
      <c r="D23" s="238"/>
      <c r="E23" s="238"/>
      <c r="F23" s="239"/>
      <c r="G23" s="115"/>
      <c r="H23" s="113"/>
      <c r="I23" s="4"/>
      <c r="J23" s="88">
        <f>IF(AND(B23&lt;&gt;"",I23&lt;&gt;""),(0.5*G23/4),0)</f>
        <v>0</v>
      </c>
      <c r="K23" s="80">
        <f>J23</f>
        <v>0</v>
      </c>
      <c r="L23" s="311"/>
      <c r="M23" s="312"/>
    </row>
    <row r="24" spans="2:13" s="62" customFormat="1" ht="20.100000000000001" customHeight="1" x14ac:dyDescent="0.3">
      <c r="B24" s="237"/>
      <c r="C24" s="238"/>
      <c r="D24" s="238"/>
      <c r="E24" s="238"/>
      <c r="F24" s="239"/>
      <c r="G24" s="115"/>
      <c r="H24" s="113"/>
      <c r="I24" s="4"/>
      <c r="J24" s="88">
        <f>IF(AND(B24&lt;&gt;"",I24&lt;&gt;""),(0.5*G24/4),0)</f>
        <v>0</v>
      </c>
      <c r="K24" s="80">
        <f>J24</f>
        <v>0</v>
      </c>
      <c r="L24" s="311"/>
      <c r="M24" s="312"/>
    </row>
    <row r="25" spans="2:13" s="62" customFormat="1" ht="20.100000000000001" customHeight="1" x14ac:dyDescent="0.3">
      <c r="B25" s="237"/>
      <c r="C25" s="238"/>
      <c r="D25" s="238"/>
      <c r="E25" s="238"/>
      <c r="F25" s="239"/>
      <c r="G25" s="115"/>
      <c r="H25" s="113"/>
      <c r="I25" s="4"/>
      <c r="J25" s="88">
        <f t="shared" ref="J25:J26" si="4">IF(AND(B25&lt;&gt;"",I25&lt;&gt;""),(0.5*G25/4),0)</f>
        <v>0</v>
      </c>
      <c r="K25" s="80">
        <f t="shared" ref="K25:K26" si="5">J25</f>
        <v>0</v>
      </c>
      <c r="L25" s="311"/>
      <c r="M25" s="312"/>
    </row>
    <row r="26" spans="2:13" s="62" customFormat="1" ht="20.100000000000001" customHeight="1" x14ac:dyDescent="0.3">
      <c r="B26" s="237"/>
      <c r="C26" s="238"/>
      <c r="D26" s="238"/>
      <c r="E26" s="238"/>
      <c r="F26" s="239"/>
      <c r="G26" s="115"/>
      <c r="H26" s="113"/>
      <c r="I26" s="4"/>
      <c r="J26" s="88">
        <f t="shared" si="4"/>
        <v>0</v>
      </c>
      <c r="K26" s="80">
        <f t="shared" si="5"/>
        <v>0</v>
      </c>
      <c r="L26" s="311"/>
      <c r="M26" s="312"/>
    </row>
    <row r="27" spans="2:13" s="41" customFormat="1" ht="23.25" customHeight="1" x14ac:dyDescent="0.3">
      <c r="B27" s="69" t="s">
        <v>95</v>
      </c>
      <c r="C27" s="70"/>
      <c r="D27" s="70"/>
      <c r="E27" s="70"/>
      <c r="F27" s="70"/>
      <c r="G27" s="70"/>
      <c r="H27" s="70"/>
      <c r="I27" s="77"/>
      <c r="J27" s="313">
        <f>SUM(J29:J33)</f>
        <v>0</v>
      </c>
      <c r="K27" s="318">
        <f>SUM(K29:K33)</f>
        <v>0</v>
      </c>
      <c r="L27" s="147"/>
      <c r="M27" s="147"/>
    </row>
    <row r="28" spans="2:13" ht="27.75" customHeight="1" x14ac:dyDescent="0.3">
      <c r="B28" s="256" t="s">
        <v>96</v>
      </c>
      <c r="C28" s="257"/>
      <c r="D28" s="257"/>
      <c r="E28" s="257"/>
      <c r="F28" s="75"/>
      <c r="G28" s="75"/>
      <c r="H28" s="75" t="s">
        <v>13</v>
      </c>
      <c r="I28" s="71" t="s">
        <v>14</v>
      </c>
      <c r="J28" s="314"/>
      <c r="K28" s="319"/>
    </row>
    <row r="29" spans="2:13" s="62" customFormat="1" ht="20.100000000000001" customHeight="1" x14ac:dyDescent="0.3">
      <c r="B29" s="237"/>
      <c r="C29" s="238"/>
      <c r="D29" s="238"/>
      <c r="E29" s="238"/>
      <c r="F29" s="238"/>
      <c r="G29" s="239"/>
      <c r="H29" s="113"/>
      <c r="I29" s="4"/>
      <c r="J29" s="88">
        <f>IF(AND(B29&lt;&gt;"",I29&lt;&gt;""),0.2,0)</f>
        <v>0</v>
      </c>
      <c r="K29" s="80">
        <f>J29</f>
        <v>0</v>
      </c>
      <c r="L29" s="311"/>
      <c r="M29" s="312"/>
    </row>
    <row r="30" spans="2:13" s="62" customFormat="1" ht="20.100000000000001" customHeight="1" x14ac:dyDescent="0.3">
      <c r="B30" s="237"/>
      <c r="C30" s="238"/>
      <c r="D30" s="238"/>
      <c r="E30" s="238"/>
      <c r="F30" s="238"/>
      <c r="G30" s="239"/>
      <c r="H30" s="113"/>
      <c r="I30" s="4"/>
      <c r="J30" s="88">
        <f t="shared" ref="J30" si="6">IF(AND(B30&lt;&gt;"",I30&lt;&gt;""),0.2,0)</f>
        <v>0</v>
      </c>
      <c r="K30" s="80">
        <f t="shared" ref="K30" si="7">J30</f>
        <v>0</v>
      </c>
      <c r="L30" s="311"/>
      <c r="M30" s="312"/>
    </row>
    <row r="31" spans="2:13" s="62" customFormat="1" ht="20.100000000000001" customHeight="1" x14ac:dyDescent="0.3">
      <c r="B31" s="237"/>
      <c r="C31" s="238"/>
      <c r="D31" s="238"/>
      <c r="E31" s="238"/>
      <c r="F31" s="238"/>
      <c r="G31" s="239"/>
      <c r="H31" s="113"/>
      <c r="I31" s="4"/>
      <c r="J31" s="88">
        <f t="shared" ref="J31" si="8">IF(AND(B31&lt;&gt;"",I31&lt;&gt;""),0.2,0)</f>
        <v>0</v>
      </c>
      <c r="K31" s="80">
        <f t="shared" ref="K31" si="9">J31</f>
        <v>0</v>
      </c>
      <c r="L31" s="311"/>
      <c r="M31" s="312"/>
    </row>
    <row r="32" spans="2:13" s="62" customFormat="1" ht="20.100000000000001" customHeight="1" x14ac:dyDescent="0.3">
      <c r="B32" s="237"/>
      <c r="C32" s="238"/>
      <c r="D32" s="238"/>
      <c r="E32" s="238"/>
      <c r="F32" s="238"/>
      <c r="G32" s="239"/>
      <c r="H32" s="113"/>
      <c r="I32" s="4"/>
      <c r="J32" s="88">
        <f t="shared" ref="J32:J33" si="10">IF(AND(B32&lt;&gt;"",I32&lt;&gt;""),0.2,0)</f>
        <v>0</v>
      </c>
      <c r="K32" s="80">
        <f t="shared" ref="K32:K33" si="11">J32</f>
        <v>0</v>
      </c>
      <c r="L32" s="311"/>
      <c r="M32" s="312"/>
    </row>
    <row r="33" spans="2:13" s="62" customFormat="1" ht="20.100000000000001" customHeight="1" thickBot="1" x14ac:dyDescent="0.35">
      <c r="B33" s="237"/>
      <c r="C33" s="238"/>
      <c r="D33" s="238"/>
      <c r="E33" s="238"/>
      <c r="F33" s="238"/>
      <c r="G33" s="239"/>
      <c r="H33" s="113"/>
      <c r="I33" s="4"/>
      <c r="J33" s="88">
        <f t="shared" si="10"/>
        <v>0</v>
      </c>
      <c r="K33" s="80">
        <f t="shared" si="11"/>
        <v>0</v>
      </c>
      <c r="L33" s="311"/>
      <c r="M33" s="312"/>
    </row>
    <row r="34" spans="2:13" s="41" customFormat="1" ht="23.25" customHeight="1" x14ac:dyDescent="0.3">
      <c r="B34" s="69" t="s">
        <v>107</v>
      </c>
      <c r="C34" s="70"/>
      <c r="D34" s="70"/>
      <c r="E34" s="70"/>
      <c r="F34" s="70"/>
      <c r="G34" s="70"/>
      <c r="H34" s="70"/>
      <c r="I34" s="77"/>
      <c r="J34" s="320">
        <f>SUM(J36:J38)</f>
        <v>0</v>
      </c>
      <c r="K34" s="321">
        <f>MIN(1,SUM(K36:K38))</f>
        <v>0</v>
      </c>
      <c r="L34" s="147"/>
      <c r="M34" s="147"/>
    </row>
    <row r="35" spans="2:13" ht="27.75" customHeight="1" x14ac:dyDescent="0.3">
      <c r="B35" s="256" t="s">
        <v>80</v>
      </c>
      <c r="C35" s="257"/>
      <c r="D35" s="257"/>
      <c r="E35" s="257"/>
      <c r="F35" s="75"/>
      <c r="G35" s="75"/>
      <c r="H35" s="75" t="s">
        <v>13</v>
      </c>
      <c r="I35" s="71" t="s">
        <v>14</v>
      </c>
      <c r="J35" s="314"/>
      <c r="K35" s="319"/>
    </row>
    <row r="36" spans="2:13" s="62" customFormat="1" ht="20.100000000000001" customHeight="1" x14ac:dyDescent="0.3">
      <c r="B36" s="237"/>
      <c r="C36" s="238"/>
      <c r="D36" s="238"/>
      <c r="E36" s="238"/>
      <c r="F36" s="238"/>
      <c r="G36" s="239"/>
      <c r="H36" s="113"/>
      <c r="I36" s="4"/>
      <c r="J36" s="89"/>
      <c r="K36" s="80">
        <f>J36</f>
        <v>0</v>
      </c>
      <c r="L36" s="311"/>
      <c r="M36" s="312"/>
    </row>
    <row r="37" spans="2:13" s="62" customFormat="1" ht="20.100000000000001" customHeight="1" x14ac:dyDescent="0.3">
      <c r="B37" s="237"/>
      <c r="C37" s="238"/>
      <c r="D37" s="238"/>
      <c r="E37" s="238"/>
      <c r="F37" s="238"/>
      <c r="G37" s="239"/>
      <c r="H37" s="113"/>
      <c r="I37" s="4"/>
      <c r="J37" s="89"/>
      <c r="K37" s="80">
        <f t="shared" ref="K37:K38" si="12">J37</f>
        <v>0</v>
      </c>
      <c r="L37" s="311"/>
      <c r="M37" s="312"/>
    </row>
    <row r="38" spans="2:13" s="62" customFormat="1" ht="20.100000000000001" customHeight="1" x14ac:dyDescent="0.3">
      <c r="B38" s="237"/>
      <c r="C38" s="238"/>
      <c r="D38" s="238"/>
      <c r="E38" s="238"/>
      <c r="F38" s="238"/>
      <c r="G38" s="239"/>
      <c r="H38" s="113"/>
      <c r="I38" s="4"/>
      <c r="J38" s="89"/>
      <c r="K38" s="80">
        <f t="shared" si="12"/>
        <v>0</v>
      </c>
      <c r="L38" s="311"/>
      <c r="M38" s="312"/>
    </row>
    <row r="39" spans="2:13" s="41" customFormat="1" ht="23.25" customHeight="1" x14ac:dyDescent="0.3">
      <c r="B39" s="69" t="s">
        <v>108</v>
      </c>
      <c r="C39" s="70"/>
      <c r="D39" s="70"/>
      <c r="E39" s="70"/>
      <c r="F39" s="70"/>
      <c r="G39" s="70"/>
      <c r="H39" s="70"/>
      <c r="I39" s="77"/>
      <c r="J39" s="313">
        <f>SUM(J41:J43)</f>
        <v>0</v>
      </c>
      <c r="K39" s="318">
        <f>SUM(K41:K43)</f>
        <v>0</v>
      </c>
      <c r="L39" s="147"/>
      <c r="M39" s="147"/>
    </row>
    <row r="40" spans="2:13" ht="27.75" customHeight="1" x14ac:dyDescent="0.3">
      <c r="B40" s="256" t="s">
        <v>80</v>
      </c>
      <c r="C40" s="257"/>
      <c r="D40" s="257"/>
      <c r="E40" s="257"/>
      <c r="F40" s="257" t="s">
        <v>105</v>
      </c>
      <c r="G40" s="257"/>
      <c r="H40" s="75" t="s">
        <v>13</v>
      </c>
      <c r="I40" s="71" t="s">
        <v>14</v>
      </c>
      <c r="J40" s="314"/>
      <c r="K40" s="319"/>
    </row>
    <row r="41" spans="2:13" s="62" customFormat="1" ht="20.100000000000001" customHeight="1" x14ac:dyDescent="0.3">
      <c r="B41" s="237"/>
      <c r="C41" s="238"/>
      <c r="D41" s="238"/>
      <c r="E41" s="239"/>
      <c r="F41" s="240"/>
      <c r="G41" s="239"/>
      <c r="H41" s="113"/>
      <c r="I41" s="4"/>
      <c r="J41" s="88">
        <f>IF(AND(B41&lt;&gt;"",I41&lt;&gt;""),0.5,0)</f>
        <v>0</v>
      </c>
      <c r="K41" s="80">
        <f>J41</f>
        <v>0</v>
      </c>
      <c r="L41" s="311"/>
      <c r="M41" s="312"/>
    </row>
    <row r="42" spans="2:13" s="62" customFormat="1" ht="20.100000000000001" customHeight="1" x14ac:dyDescent="0.3">
      <c r="B42" s="237"/>
      <c r="C42" s="238"/>
      <c r="D42" s="238"/>
      <c r="E42" s="239"/>
      <c r="F42" s="240"/>
      <c r="G42" s="239"/>
      <c r="H42" s="113"/>
      <c r="I42" s="4"/>
      <c r="J42" s="88">
        <f t="shared" ref="J42:J43" si="13">IF(AND(B42&lt;&gt;"",I42&lt;&gt;""),0.5,0)</f>
        <v>0</v>
      </c>
      <c r="K42" s="80">
        <f t="shared" ref="K42:K43" si="14">J42</f>
        <v>0</v>
      </c>
      <c r="L42" s="311"/>
      <c r="M42" s="312"/>
    </row>
    <row r="43" spans="2:13" s="62" customFormat="1" ht="20.100000000000001" customHeight="1" x14ac:dyDescent="0.3">
      <c r="B43" s="237"/>
      <c r="C43" s="238"/>
      <c r="D43" s="238"/>
      <c r="E43" s="239"/>
      <c r="F43" s="240"/>
      <c r="G43" s="239"/>
      <c r="H43" s="113"/>
      <c r="I43" s="4"/>
      <c r="J43" s="88">
        <f t="shared" si="13"/>
        <v>0</v>
      </c>
      <c r="K43" s="80">
        <f t="shared" si="14"/>
        <v>0</v>
      </c>
      <c r="L43" s="311"/>
      <c r="M43" s="312"/>
    </row>
    <row r="44" spans="2:13" s="41" customFormat="1" ht="23.25" customHeight="1" x14ac:dyDescent="0.3">
      <c r="B44" s="69" t="s">
        <v>109</v>
      </c>
      <c r="C44" s="70"/>
      <c r="D44" s="70"/>
      <c r="E44" s="70"/>
      <c r="F44" s="70"/>
      <c r="G44" s="70"/>
      <c r="H44" s="70"/>
      <c r="I44" s="77"/>
      <c r="J44" s="313">
        <f>SUM(J46:J57)</f>
        <v>0</v>
      </c>
      <c r="K44" s="318">
        <f>SUM(K46:K57)</f>
        <v>0</v>
      </c>
      <c r="L44" s="147"/>
      <c r="M44" s="147"/>
    </row>
    <row r="45" spans="2:13" ht="27.75" customHeight="1" x14ac:dyDescent="0.3">
      <c r="B45" s="256" t="s">
        <v>97</v>
      </c>
      <c r="C45" s="257"/>
      <c r="D45" s="257"/>
      <c r="E45" s="257"/>
      <c r="F45" s="257"/>
      <c r="G45" s="257"/>
      <c r="H45" s="75" t="s">
        <v>13</v>
      </c>
      <c r="I45" s="71" t="s">
        <v>14</v>
      </c>
      <c r="J45" s="314"/>
      <c r="K45" s="319"/>
    </row>
    <row r="46" spans="2:13" s="62" customFormat="1" ht="20.100000000000001" customHeight="1" x14ac:dyDescent="0.3">
      <c r="B46" s="237"/>
      <c r="C46" s="238"/>
      <c r="D46" s="238"/>
      <c r="E46" s="238"/>
      <c r="F46" s="238"/>
      <c r="G46" s="239"/>
      <c r="H46" s="113"/>
      <c r="I46" s="4"/>
      <c r="J46" s="88">
        <f>IF(AND(B46&lt;&gt;"",I46&lt;&gt;""),0.2,0)</f>
        <v>0</v>
      </c>
      <c r="K46" s="80">
        <f>J46</f>
        <v>0</v>
      </c>
      <c r="L46" s="311"/>
      <c r="M46" s="312"/>
    </row>
    <row r="47" spans="2:13" s="62" customFormat="1" ht="20.100000000000001" customHeight="1" x14ac:dyDescent="0.3">
      <c r="B47" s="237"/>
      <c r="C47" s="238"/>
      <c r="D47" s="238"/>
      <c r="E47" s="238"/>
      <c r="F47" s="238"/>
      <c r="G47" s="239"/>
      <c r="H47" s="113"/>
      <c r="I47" s="4"/>
      <c r="J47" s="88">
        <f t="shared" ref="J47:J54" si="15">IF(AND(B47&lt;&gt;"",I47&lt;&gt;""),0.2,0)</f>
        <v>0</v>
      </c>
      <c r="K47" s="80">
        <f t="shared" ref="K47:K54" si="16">J47</f>
        <v>0</v>
      </c>
      <c r="L47" s="311"/>
      <c r="M47" s="312"/>
    </row>
    <row r="48" spans="2:13" s="62" customFormat="1" ht="20.100000000000001" customHeight="1" x14ac:dyDescent="0.3">
      <c r="B48" s="237"/>
      <c r="C48" s="238"/>
      <c r="D48" s="238"/>
      <c r="E48" s="238"/>
      <c r="F48" s="238"/>
      <c r="G48" s="239"/>
      <c r="H48" s="113"/>
      <c r="I48" s="4"/>
      <c r="J48" s="88">
        <f t="shared" ref="J48:J51" si="17">IF(AND(B48&lt;&gt;"",I48&lt;&gt;""),0.2,0)</f>
        <v>0</v>
      </c>
      <c r="K48" s="80">
        <f t="shared" ref="K48:K51" si="18">J48</f>
        <v>0</v>
      </c>
      <c r="L48" s="311"/>
      <c r="M48" s="312"/>
    </row>
    <row r="49" spans="2:13" s="62" customFormat="1" ht="20.100000000000001" customHeight="1" x14ac:dyDescent="0.3">
      <c r="B49" s="237"/>
      <c r="C49" s="238"/>
      <c r="D49" s="238"/>
      <c r="E49" s="238"/>
      <c r="F49" s="238"/>
      <c r="G49" s="239"/>
      <c r="H49" s="113"/>
      <c r="I49" s="4"/>
      <c r="J49" s="88">
        <f t="shared" ref="J49:J50" si="19">IF(AND(B49&lt;&gt;"",I49&lt;&gt;""),0.2,0)</f>
        <v>0</v>
      </c>
      <c r="K49" s="80">
        <f t="shared" ref="K49:K50" si="20">J49</f>
        <v>0</v>
      </c>
      <c r="L49" s="311"/>
      <c r="M49" s="312"/>
    </row>
    <row r="50" spans="2:13" s="62" customFormat="1" ht="20.100000000000001" customHeight="1" x14ac:dyDescent="0.3">
      <c r="B50" s="237"/>
      <c r="C50" s="238"/>
      <c r="D50" s="238"/>
      <c r="E50" s="238"/>
      <c r="F50" s="238"/>
      <c r="G50" s="239"/>
      <c r="H50" s="113"/>
      <c r="I50" s="4"/>
      <c r="J50" s="88">
        <f t="shared" si="19"/>
        <v>0</v>
      </c>
      <c r="K50" s="80">
        <f t="shared" si="20"/>
        <v>0</v>
      </c>
      <c r="L50" s="311"/>
      <c r="M50" s="312"/>
    </row>
    <row r="51" spans="2:13" s="62" customFormat="1" ht="20.100000000000001" customHeight="1" x14ac:dyDescent="0.3">
      <c r="B51" s="237"/>
      <c r="C51" s="238"/>
      <c r="D51" s="238"/>
      <c r="E51" s="238"/>
      <c r="F51" s="238"/>
      <c r="G51" s="239"/>
      <c r="H51" s="113"/>
      <c r="I51" s="4"/>
      <c r="J51" s="88">
        <f t="shared" si="17"/>
        <v>0</v>
      </c>
      <c r="K51" s="80">
        <f t="shared" si="18"/>
        <v>0</v>
      </c>
      <c r="L51" s="311"/>
      <c r="M51" s="312"/>
    </row>
    <row r="52" spans="2:13" s="62" customFormat="1" ht="20.100000000000001" customHeight="1" x14ac:dyDescent="0.3">
      <c r="B52" s="237"/>
      <c r="C52" s="238"/>
      <c r="D52" s="238"/>
      <c r="E52" s="238"/>
      <c r="F52" s="238"/>
      <c r="G52" s="239"/>
      <c r="H52" s="113"/>
      <c r="I52" s="4"/>
      <c r="J52" s="88">
        <f t="shared" si="15"/>
        <v>0</v>
      </c>
      <c r="K52" s="80">
        <f t="shared" si="16"/>
        <v>0</v>
      </c>
      <c r="L52" s="311"/>
      <c r="M52" s="312"/>
    </row>
    <row r="53" spans="2:13" s="62" customFormat="1" ht="20.100000000000001" customHeight="1" x14ac:dyDescent="0.3">
      <c r="B53" s="237"/>
      <c r="C53" s="238"/>
      <c r="D53" s="238"/>
      <c r="E53" s="238"/>
      <c r="F53" s="238"/>
      <c r="G53" s="239"/>
      <c r="H53" s="113"/>
      <c r="I53" s="4"/>
      <c r="J53" s="88">
        <f t="shared" si="15"/>
        <v>0</v>
      </c>
      <c r="K53" s="80">
        <f t="shared" si="16"/>
        <v>0</v>
      </c>
      <c r="L53" s="311"/>
      <c r="M53" s="312"/>
    </row>
    <row r="54" spans="2:13" s="62" customFormat="1" ht="20.100000000000001" customHeight="1" x14ac:dyDescent="0.3">
      <c r="B54" s="237"/>
      <c r="C54" s="238"/>
      <c r="D54" s="238"/>
      <c r="E54" s="238"/>
      <c r="F54" s="238"/>
      <c r="G54" s="239"/>
      <c r="H54" s="113"/>
      <c r="I54" s="4"/>
      <c r="J54" s="88">
        <f t="shared" si="15"/>
        <v>0</v>
      </c>
      <c r="K54" s="80">
        <f t="shared" si="16"/>
        <v>0</v>
      </c>
      <c r="L54" s="311"/>
      <c r="M54" s="312"/>
    </row>
    <row r="55" spans="2:13" s="62" customFormat="1" ht="20.100000000000001" customHeight="1" x14ac:dyDescent="0.3">
      <c r="B55" s="237"/>
      <c r="C55" s="238"/>
      <c r="D55" s="238"/>
      <c r="E55" s="238"/>
      <c r="F55" s="238"/>
      <c r="G55" s="239"/>
      <c r="H55" s="113"/>
      <c r="I55" s="4"/>
      <c r="J55" s="88">
        <f t="shared" ref="J55" si="21">IF(AND(B55&lt;&gt;"",I55&lt;&gt;""),0.2,0)</f>
        <v>0</v>
      </c>
      <c r="K55" s="80">
        <f t="shared" ref="K55" si="22">J55</f>
        <v>0</v>
      </c>
      <c r="L55" s="311"/>
      <c r="M55" s="312"/>
    </row>
    <row r="56" spans="2:13" s="62" customFormat="1" ht="20.100000000000001" customHeight="1" x14ac:dyDescent="0.3">
      <c r="B56" s="237"/>
      <c r="C56" s="238"/>
      <c r="D56" s="238"/>
      <c r="E56" s="238"/>
      <c r="F56" s="238"/>
      <c r="G56" s="239"/>
      <c r="H56" s="113"/>
      <c r="I56" s="4"/>
      <c r="J56" s="88">
        <f t="shared" ref="J56:J57" si="23">IF(AND(B56&lt;&gt;"",I56&lt;&gt;""),0.2,0)</f>
        <v>0</v>
      </c>
      <c r="K56" s="80">
        <f t="shared" ref="K56:K57" si="24">J56</f>
        <v>0</v>
      </c>
      <c r="L56" s="311"/>
      <c r="M56" s="312"/>
    </row>
    <row r="57" spans="2:13" s="62" customFormat="1" ht="20.100000000000001" customHeight="1" thickBot="1" x14ac:dyDescent="0.35">
      <c r="B57" s="251"/>
      <c r="C57" s="252"/>
      <c r="D57" s="252"/>
      <c r="E57" s="252"/>
      <c r="F57" s="252"/>
      <c r="G57" s="253"/>
      <c r="H57" s="114"/>
      <c r="I57" s="5"/>
      <c r="J57" s="90">
        <f t="shared" si="23"/>
        <v>0</v>
      </c>
      <c r="K57" s="86">
        <f t="shared" si="24"/>
        <v>0</v>
      </c>
      <c r="L57" s="311"/>
      <c r="M57" s="312"/>
    </row>
    <row r="58" spans="2:13" s="41" customFormat="1" ht="23.25" customHeight="1" x14ac:dyDescent="0.3">
      <c r="B58" s="69" t="s">
        <v>165</v>
      </c>
      <c r="C58" s="70"/>
      <c r="D58" s="70"/>
      <c r="E58" s="70"/>
      <c r="F58" s="70"/>
      <c r="G58" s="70"/>
      <c r="H58" s="70"/>
      <c r="I58" s="77"/>
      <c r="J58" s="313">
        <f>MIN(0.5,SUM(J60:J65))</f>
        <v>0</v>
      </c>
      <c r="K58" s="313">
        <f>MIN(0.5,SUM(K60:K65))</f>
        <v>0</v>
      </c>
      <c r="L58" s="147"/>
      <c r="M58" s="147"/>
    </row>
    <row r="59" spans="2:13" ht="27.75" customHeight="1" x14ac:dyDescent="0.3">
      <c r="B59" s="256" t="s">
        <v>166</v>
      </c>
      <c r="C59" s="257"/>
      <c r="D59" s="257"/>
      <c r="E59" s="257"/>
      <c r="F59" s="257"/>
      <c r="G59" s="257"/>
      <c r="H59" s="75" t="s">
        <v>13</v>
      </c>
      <c r="I59" s="71" t="s">
        <v>14</v>
      </c>
      <c r="J59" s="314"/>
      <c r="K59" s="314"/>
    </row>
    <row r="60" spans="2:13" s="62" customFormat="1" ht="20.100000000000001" customHeight="1" x14ac:dyDescent="0.3">
      <c r="B60" s="237"/>
      <c r="C60" s="238"/>
      <c r="D60" s="238"/>
      <c r="E60" s="238"/>
      <c r="F60" s="238"/>
      <c r="G60" s="239"/>
      <c r="H60" s="113"/>
      <c r="I60" s="4"/>
      <c r="J60" s="89"/>
      <c r="K60" s="80">
        <f>J60</f>
        <v>0</v>
      </c>
      <c r="L60" s="311"/>
      <c r="M60" s="312"/>
    </row>
    <row r="61" spans="2:13" s="62" customFormat="1" ht="20.100000000000001" customHeight="1" x14ac:dyDescent="0.3">
      <c r="B61" s="237"/>
      <c r="C61" s="238"/>
      <c r="D61" s="238"/>
      <c r="E61" s="238"/>
      <c r="F61" s="238"/>
      <c r="G61" s="239"/>
      <c r="H61" s="113"/>
      <c r="I61" s="4"/>
      <c r="J61" s="89"/>
      <c r="K61" s="80">
        <f t="shared" ref="K61:K65" si="25">J61</f>
        <v>0</v>
      </c>
      <c r="L61" s="311"/>
      <c r="M61" s="312"/>
    </row>
    <row r="62" spans="2:13" s="62" customFormat="1" ht="20.100000000000001" customHeight="1" x14ac:dyDescent="0.3">
      <c r="B62" s="237"/>
      <c r="C62" s="238"/>
      <c r="D62" s="238"/>
      <c r="E62" s="238"/>
      <c r="F62" s="238"/>
      <c r="G62" s="239"/>
      <c r="H62" s="113"/>
      <c r="I62" s="4"/>
      <c r="J62" s="89"/>
      <c r="K62" s="80">
        <f t="shared" si="25"/>
        <v>0</v>
      </c>
      <c r="L62" s="311"/>
      <c r="M62" s="312"/>
    </row>
    <row r="63" spans="2:13" s="62" customFormat="1" ht="20.100000000000001" customHeight="1" x14ac:dyDescent="0.3">
      <c r="B63" s="237"/>
      <c r="C63" s="238"/>
      <c r="D63" s="238"/>
      <c r="E63" s="238"/>
      <c r="F63" s="238"/>
      <c r="G63" s="239"/>
      <c r="H63" s="113"/>
      <c r="I63" s="4"/>
      <c r="J63" s="89"/>
      <c r="K63" s="80">
        <f t="shared" si="25"/>
        <v>0</v>
      </c>
      <c r="L63" s="311"/>
      <c r="M63" s="312"/>
    </row>
    <row r="64" spans="2:13" s="62" customFormat="1" ht="20.100000000000001" customHeight="1" x14ac:dyDescent="0.3">
      <c r="B64" s="237"/>
      <c r="C64" s="238"/>
      <c r="D64" s="238"/>
      <c r="E64" s="238"/>
      <c r="F64" s="238"/>
      <c r="G64" s="239"/>
      <c r="H64" s="113"/>
      <c r="I64" s="4"/>
      <c r="J64" s="89"/>
      <c r="K64" s="80">
        <f t="shared" si="25"/>
        <v>0</v>
      </c>
      <c r="L64" s="311"/>
      <c r="M64" s="312"/>
    </row>
    <row r="65" spans="2:13" s="62" customFormat="1" ht="20.100000000000001" customHeight="1" thickBot="1" x14ac:dyDescent="0.35">
      <c r="B65" s="251"/>
      <c r="C65" s="252"/>
      <c r="D65" s="252"/>
      <c r="E65" s="252"/>
      <c r="F65" s="252"/>
      <c r="G65" s="253"/>
      <c r="H65" s="114"/>
      <c r="I65" s="5"/>
      <c r="J65" s="154"/>
      <c r="K65" s="86">
        <f t="shared" si="25"/>
        <v>0</v>
      </c>
      <c r="L65" s="311"/>
      <c r="M65" s="312"/>
    </row>
    <row r="66" spans="2:13" ht="18" x14ac:dyDescent="0.3">
      <c r="B66" s="315" t="s">
        <v>120</v>
      </c>
      <c r="C66" s="316"/>
      <c r="D66" s="316"/>
      <c r="E66" s="316"/>
      <c r="F66" s="316"/>
      <c r="G66" s="316"/>
      <c r="H66" s="316"/>
      <c r="I66" s="317"/>
    </row>
    <row r="67" spans="2:13" ht="30" customHeight="1" x14ac:dyDescent="0.3">
      <c r="B67" s="231"/>
      <c r="C67" s="232"/>
      <c r="D67" s="232"/>
      <c r="E67" s="232"/>
      <c r="F67" s="232"/>
      <c r="G67" s="232"/>
      <c r="H67" s="232"/>
      <c r="I67" s="233"/>
    </row>
    <row r="68" spans="2:13" ht="30" customHeight="1" x14ac:dyDescent="0.3">
      <c r="B68" s="231"/>
      <c r="C68" s="232"/>
      <c r="D68" s="232"/>
      <c r="E68" s="232"/>
      <c r="F68" s="232"/>
      <c r="G68" s="232"/>
      <c r="H68" s="232"/>
      <c r="I68" s="233"/>
    </row>
    <row r="69" spans="2:13" ht="30" customHeight="1" thickBot="1" x14ac:dyDescent="0.35">
      <c r="B69" s="234"/>
      <c r="C69" s="235"/>
      <c r="D69" s="235"/>
      <c r="E69" s="235"/>
      <c r="F69" s="235"/>
      <c r="G69" s="235"/>
      <c r="H69" s="235"/>
      <c r="I69" s="236"/>
    </row>
  </sheetData>
  <sheetProtection algorithmName="SHA-512" hashValue="HqANqZCx1f2zquw+UYCR4e85zNDR8t2X7BxX/kDwB4+1H0cQJ5KaIiK75SBLlce9AUbYHl5+RZZV3hCngWv/HQ==" saltValue="ON/i+ocOwXA4kXx4aYHXmg==" spinCount="100000" sheet="1" insertRows="0" deleteRows="0" selectLockedCells="1"/>
  <mergeCells count="131">
    <mergeCell ref="L50:M50"/>
    <mergeCell ref="B55:G55"/>
    <mergeCell ref="L55:M55"/>
    <mergeCell ref="B47:G47"/>
    <mergeCell ref="L47:M47"/>
    <mergeCell ref="B52:G52"/>
    <mergeCell ref="L52:M52"/>
    <mergeCell ref="B53:G53"/>
    <mergeCell ref="L53:M53"/>
    <mergeCell ref="B54:G54"/>
    <mergeCell ref="L54:M54"/>
    <mergeCell ref="B48:G48"/>
    <mergeCell ref="L48:M48"/>
    <mergeCell ref="B51:G51"/>
    <mergeCell ref="L51:M51"/>
    <mergeCell ref="B49:G49"/>
    <mergeCell ref="L49:M49"/>
    <mergeCell ref="L7:M8"/>
    <mergeCell ref="L31:M31"/>
    <mergeCell ref="B30:G30"/>
    <mergeCell ref="L30:M30"/>
    <mergeCell ref="B16:D16"/>
    <mergeCell ref="E16:F16"/>
    <mergeCell ref="L16:M16"/>
    <mergeCell ref="B10:D10"/>
    <mergeCell ref="E10:F10"/>
    <mergeCell ref="L10:M10"/>
    <mergeCell ref="B23:F23"/>
    <mergeCell ref="L23:M23"/>
    <mergeCell ref="B22:F22"/>
    <mergeCell ref="L22:M22"/>
    <mergeCell ref="B21:F21"/>
    <mergeCell ref="L21:M21"/>
    <mergeCell ref="B9:D9"/>
    <mergeCell ref="J27:J28"/>
    <mergeCell ref="B57:G57"/>
    <mergeCell ref="K7:K8"/>
    <mergeCell ref="K13:K14"/>
    <mergeCell ref="K19:K20"/>
    <mergeCell ref="K27:K28"/>
    <mergeCell ref="K39:K40"/>
    <mergeCell ref="K44:K45"/>
    <mergeCell ref="J34:J35"/>
    <mergeCell ref="K34:K35"/>
    <mergeCell ref="B35:E35"/>
    <mergeCell ref="B36:G36"/>
    <mergeCell ref="B37:G37"/>
    <mergeCell ref="B17:D17"/>
    <mergeCell ref="E17:F17"/>
    <mergeCell ref="B45:G45"/>
    <mergeCell ref="B42:E42"/>
    <mergeCell ref="B46:G46"/>
    <mergeCell ref="J7:J8"/>
    <mergeCell ref="J13:J14"/>
    <mergeCell ref="J19:J20"/>
    <mergeCell ref="B20:F20"/>
    <mergeCell ref="E8:F8"/>
    <mergeCell ref="E9:F9"/>
    <mergeCell ref="B50:G50"/>
    <mergeCell ref="F42:G42"/>
    <mergeCell ref="E14:F14"/>
    <mergeCell ref="B15:D15"/>
    <mergeCell ref="E15:F15"/>
    <mergeCell ref="B33:G33"/>
    <mergeCell ref="F40:G40"/>
    <mergeCell ref="B24:F24"/>
    <mergeCell ref="B31:G31"/>
    <mergeCell ref="B56:G56"/>
    <mergeCell ref="J44:J45"/>
    <mergeCell ref="B25:F25"/>
    <mergeCell ref="B26:F26"/>
    <mergeCell ref="B28:E28"/>
    <mergeCell ref="B40:E40"/>
    <mergeCell ref="B41:E41"/>
    <mergeCell ref="C4:G5"/>
    <mergeCell ref="H4:I4"/>
    <mergeCell ref="K2:K5"/>
    <mergeCell ref="B43:E43"/>
    <mergeCell ref="F43:G43"/>
    <mergeCell ref="B38:G38"/>
    <mergeCell ref="B8:D8"/>
    <mergeCell ref="B11:D11"/>
    <mergeCell ref="E11:F11"/>
    <mergeCell ref="B12:D12"/>
    <mergeCell ref="E12:F12"/>
    <mergeCell ref="B18:D18"/>
    <mergeCell ref="E18:F18"/>
    <mergeCell ref="B29:G29"/>
    <mergeCell ref="B32:G32"/>
    <mergeCell ref="B14:D14"/>
    <mergeCell ref="F41:G41"/>
    <mergeCell ref="J2:J5"/>
    <mergeCell ref="B66:I66"/>
    <mergeCell ref="B67:I69"/>
    <mergeCell ref="L9:M9"/>
    <mergeCell ref="L11:M11"/>
    <mergeCell ref="L12:M12"/>
    <mergeCell ref="L15:M15"/>
    <mergeCell ref="L17:M17"/>
    <mergeCell ref="L18:M18"/>
    <mergeCell ref="L24:M24"/>
    <mergeCell ref="L25:M25"/>
    <mergeCell ref="L26:M26"/>
    <mergeCell ref="L29:M29"/>
    <mergeCell ref="L32:M32"/>
    <mergeCell ref="L33:M33"/>
    <mergeCell ref="L43:M43"/>
    <mergeCell ref="L46:M46"/>
    <mergeCell ref="L56:M56"/>
    <mergeCell ref="L57:M57"/>
    <mergeCell ref="L36:M36"/>
    <mergeCell ref="L37:M37"/>
    <mergeCell ref="L38:M38"/>
    <mergeCell ref="L41:M41"/>
    <mergeCell ref="L42:M42"/>
    <mergeCell ref="J39:J40"/>
    <mergeCell ref="B62:G62"/>
    <mergeCell ref="L62:M62"/>
    <mergeCell ref="B63:G63"/>
    <mergeCell ref="L63:M63"/>
    <mergeCell ref="B64:G64"/>
    <mergeCell ref="L64:M64"/>
    <mergeCell ref="B65:G65"/>
    <mergeCell ref="L65:M65"/>
    <mergeCell ref="J58:J59"/>
    <mergeCell ref="K58:K59"/>
    <mergeCell ref="B59:G59"/>
    <mergeCell ref="B60:G60"/>
    <mergeCell ref="L60:M60"/>
    <mergeCell ref="B61:G61"/>
    <mergeCell ref="L61:M61"/>
  </mergeCells>
  <dataValidations count="3">
    <dataValidation type="custom" allowBlank="1" showInputMessage="1" showErrorMessage="1" sqref="I41:I43" xr:uid="{00000000-0002-0000-0400-000000000000}">
      <formula1>ISTEXT(B41)</formula1>
    </dataValidation>
    <dataValidation type="whole" allowBlank="1" showInputMessage="1" showErrorMessage="1" errorTitle="Corrija el dato" error="Por favor, introduzca un número entero_x000a_" sqref="G21:G26" xr:uid="{00000000-0002-0000-0400-000001000000}">
      <formula1>0</formula1>
      <formula2>1000</formula2>
    </dataValidation>
    <dataValidation type="list" allowBlank="1" showInputMessage="1" showErrorMessage="1" promptTitle="Ayuda" prompt="Elija una opción de la lista desplegable" sqref="G9:G12 G15:G18" xr:uid="{00000000-0002-0000-0400-000002000000}">
      <formula1>POSICION_AUTOR</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
  <dimension ref="B1:G34"/>
  <sheetViews>
    <sheetView workbookViewId="0">
      <selection activeCell="E11" sqref="E11"/>
    </sheetView>
  </sheetViews>
  <sheetFormatPr baseColWidth="10" defaultRowHeight="15" x14ac:dyDescent="0.25"/>
  <cols>
    <col min="1" max="1" width="3.85546875" customWidth="1"/>
    <col min="2" max="2" width="41.42578125" customWidth="1"/>
    <col min="3" max="3" width="9" customWidth="1"/>
    <col min="5" max="5" width="23.42578125" customWidth="1"/>
    <col min="7" max="7" width="99.5703125" bestFit="1" customWidth="1"/>
  </cols>
  <sheetData>
    <row r="1" spans="2:7" x14ac:dyDescent="0.25">
      <c r="B1" s="17" t="s">
        <v>35</v>
      </c>
      <c r="C1" s="11"/>
      <c r="D1" s="17" t="s">
        <v>64</v>
      </c>
      <c r="E1" s="6"/>
      <c r="G1" s="25" t="s">
        <v>89</v>
      </c>
    </row>
    <row r="2" spans="2:7" x14ac:dyDescent="0.25">
      <c r="B2" s="7" t="s">
        <v>39</v>
      </c>
      <c r="C2" s="12">
        <v>4</v>
      </c>
      <c r="D2" s="14" t="s">
        <v>36</v>
      </c>
      <c r="E2" s="15">
        <v>1</v>
      </c>
      <c r="G2" s="24" t="s">
        <v>88</v>
      </c>
    </row>
    <row r="3" spans="2:7" x14ac:dyDescent="0.25">
      <c r="B3" s="7" t="s">
        <v>40</v>
      </c>
      <c r="C3" s="12">
        <v>3</v>
      </c>
      <c r="D3" s="14" t="s">
        <v>37</v>
      </c>
      <c r="E3" s="15">
        <v>0.9</v>
      </c>
      <c r="G3" s="24" t="s">
        <v>99</v>
      </c>
    </row>
    <row r="4" spans="2:7" x14ac:dyDescent="0.25">
      <c r="B4" s="7" t="s">
        <v>41</v>
      </c>
      <c r="C4" s="12">
        <v>2</v>
      </c>
      <c r="D4" s="14" t="s">
        <v>38</v>
      </c>
      <c r="E4" s="15">
        <v>0.8</v>
      </c>
      <c r="G4" s="24" t="s">
        <v>87</v>
      </c>
    </row>
    <row r="5" spans="2:7" ht="15.75" thickBot="1" x14ac:dyDescent="0.3">
      <c r="B5" s="9" t="s">
        <v>42</v>
      </c>
      <c r="C5" s="13">
        <v>1</v>
      </c>
      <c r="D5" s="14" t="s">
        <v>43</v>
      </c>
      <c r="E5" s="15">
        <v>0.5</v>
      </c>
      <c r="G5" s="24" t="s">
        <v>86</v>
      </c>
    </row>
    <row r="6" spans="2:7" ht="15.75" thickBot="1" x14ac:dyDescent="0.3">
      <c r="D6" s="14" t="s">
        <v>44</v>
      </c>
      <c r="E6" s="15">
        <v>0.2</v>
      </c>
      <c r="G6" s="24" t="s">
        <v>85</v>
      </c>
    </row>
    <row r="7" spans="2:7" ht="15.75" thickBot="1" x14ac:dyDescent="0.3">
      <c r="B7" s="17" t="s">
        <v>46</v>
      </c>
      <c r="C7" s="6"/>
      <c r="D7" s="18" t="s">
        <v>45</v>
      </c>
      <c r="E7" s="16">
        <v>0.1</v>
      </c>
      <c r="G7" s="24" t="s">
        <v>84</v>
      </c>
    </row>
    <row r="8" spans="2:7" x14ac:dyDescent="0.25">
      <c r="B8" s="7" t="s">
        <v>47</v>
      </c>
      <c r="C8" s="19">
        <v>6</v>
      </c>
      <c r="G8" s="24" t="s">
        <v>83</v>
      </c>
    </row>
    <row r="9" spans="2:7" ht="15.75" thickBot="1" x14ac:dyDescent="0.3">
      <c r="B9" s="9" t="s">
        <v>48</v>
      </c>
      <c r="C9" s="20">
        <v>0</v>
      </c>
      <c r="G9" s="23" t="s">
        <v>124</v>
      </c>
    </row>
    <row r="10" spans="2:7" ht="15.75" thickBot="1" x14ac:dyDescent="0.3">
      <c r="E10" s="25" t="s">
        <v>98</v>
      </c>
    </row>
    <row r="11" spans="2:7" ht="15.75" thickBot="1" x14ac:dyDescent="0.3">
      <c r="B11" s="123" t="s">
        <v>52</v>
      </c>
      <c r="C11" s="124"/>
      <c r="E11" s="23" t="s">
        <v>167</v>
      </c>
    </row>
    <row r="12" spans="2:7" ht="15.75" x14ac:dyDescent="0.25">
      <c r="B12" s="125" t="s">
        <v>126</v>
      </c>
      <c r="C12" s="6">
        <v>10</v>
      </c>
    </row>
    <row r="13" spans="2:7" ht="15.75" x14ac:dyDescent="0.25">
      <c r="B13" s="126" t="s">
        <v>127</v>
      </c>
      <c r="C13" s="8">
        <v>9</v>
      </c>
    </row>
    <row r="14" spans="2:7" ht="15.75" x14ac:dyDescent="0.25">
      <c r="B14" s="126" t="s">
        <v>128</v>
      </c>
      <c r="C14" s="8">
        <v>7</v>
      </c>
    </row>
    <row r="15" spans="2:7" ht="15.75" x14ac:dyDescent="0.25">
      <c r="B15" s="126" t="s">
        <v>129</v>
      </c>
      <c r="C15" s="8">
        <v>4</v>
      </c>
    </row>
    <row r="16" spans="2:7" ht="15.75" x14ac:dyDescent="0.25">
      <c r="B16" s="126" t="s">
        <v>130</v>
      </c>
      <c r="C16" s="8">
        <v>1</v>
      </c>
    </row>
    <row r="17" spans="2:3" ht="15.75" x14ac:dyDescent="0.25">
      <c r="B17" s="126" t="s">
        <v>131</v>
      </c>
      <c r="C17" s="8">
        <v>0.5</v>
      </c>
    </row>
    <row r="18" spans="2:3" ht="16.5" thickBot="1" x14ac:dyDescent="0.3">
      <c r="B18" s="127" t="s">
        <v>132</v>
      </c>
      <c r="C18" s="10">
        <v>0.2</v>
      </c>
    </row>
    <row r="20" spans="2:3" ht="15.75" thickBot="1" x14ac:dyDescent="0.3"/>
    <row r="21" spans="2:3" x14ac:dyDescent="0.25">
      <c r="B21" s="17" t="s">
        <v>58</v>
      </c>
      <c r="C21" s="6"/>
    </row>
    <row r="22" spans="2:3" x14ac:dyDescent="0.25">
      <c r="B22" s="7" t="s">
        <v>59</v>
      </c>
      <c r="C22" s="8">
        <v>8</v>
      </c>
    </row>
    <row r="23" spans="2:3" x14ac:dyDescent="0.25">
      <c r="B23" s="7" t="s">
        <v>60</v>
      </c>
      <c r="C23" s="8">
        <v>4</v>
      </c>
    </row>
    <row r="24" spans="2:3" x14ac:dyDescent="0.25">
      <c r="B24" s="7" t="s">
        <v>61</v>
      </c>
      <c r="C24" s="8">
        <v>4</v>
      </c>
    </row>
    <row r="25" spans="2:3" ht="15.75" thickBot="1" x14ac:dyDescent="0.3">
      <c r="B25" s="9" t="s">
        <v>62</v>
      </c>
      <c r="C25" s="10">
        <v>2</v>
      </c>
    </row>
    <row r="26" spans="2:3" ht="15.75" thickBot="1" x14ac:dyDescent="0.3"/>
    <row r="27" spans="2:3" x14ac:dyDescent="0.25">
      <c r="B27" s="17" t="s">
        <v>71</v>
      </c>
      <c r="C27" s="6"/>
    </row>
    <row r="28" spans="2:3" x14ac:dyDescent="0.25">
      <c r="B28" s="7" t="s">
        <v>72</v>
      </c>
      <c r="C28" s="8">
        <v>0.25</v>
      </c>
    </row>
    <row r="29" spans="2:3" ht="15.75" thickBot="1" x14ac:dyDescent="0.3">
      <c r="B29" s="9" t="s">
        <v>73</v>
      </c>
      <c r="C29" s="10">
        <v>0.05</v>
      </c>
    </row>
    <row r="30" spans="2:3" ht="15.75" thickBot="1" x14ac:dyDescent="0.3"/>
    <row r="31" spans="2:3" x14ac:dyDescent="0.25">
      <c r="B31" s="17" t="s">
        <v>74</v>
      </c>
      <c r="C31" s="6"/>
    </row>
    <row r="32" spans="2:3" ht="15.75" x14ac:dyDescent="0.25">
      <c r="B32" s="21" t="s">
        <v>75</v>
      </c>
      <c r="C32" s="8">
        <v>1</v>
      </c>
    </row>
    <row r="33" spans="2:3" ht="15.75" x14ac:dyDescent="0.25">
      <c r="B33" s="21" t="s">
        <v>76</v>
      </c>
      <c r="C33" s="8">
        <v>0.5</v>
      </c>
    </row>
    <row r="34" spans="2:3" ht="16.5" thickBot="1" x14ac:dyDescent="0.3">
      <c r="B34" s="22" t="s">
        <v>73</v>
      </c>
      <c r="C34" s="10">
        <v>0.25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41</vt:i4>
      </vt:variant>
    </vt:vector>
  </HeadingPairs>
  <TitlesOfParts>
    <vt:vector size="47" baseType="lpstr">
      <vt:lpstr>INSTRUCCIONES</vt:lpstr>
      <vt:lpstr>DATOS DEL SOLICITANTE</vt:lpstr>
      <vt:lpstr>A) TRAYECTORIA ACADÉMICA</vt:lpstr>
      <vt:lpstr>B) EXPERIENCIA INVESTIGADORA</vt:lpstr>
      <vt:lpstr>C) OTROS MÉRITOS</vt:lpstr>
      <vt:lpstr>RANGOS</vt:lpstr>
      <vt:lpstr>AUTOA</vt:lpstr>
      <vt:lpstr>AUTOB</vt:lpstr>
      <vt:lpstr>AUTOB1</vt:lpstr>
      <vt:lpstr>AUTOB2</vt:lpstr>
      <vt:lpstr>AUTOB3</vt:lpstr>
      <vt:lpstr>AUTOB4</vt:lpstr>
      <vt:lpstr>AUTOB5</vt:lpstr>
      <vt:lpstr>AUTOC</vt:lpstr>
      <vt:lpstr>AUTOTOTAL</vt:lpstr>
      <vt:lpstr>CCVALA</vt:lpstr>
      <vt:lpstr>CCVALB</vt:lpstr>
      <vt:lpstr>CCVALB1</vt:lpstr>
      <vt:lpstr>CCVALB2</vt:lpstr>
      <vt:lpstr>CCVALB3</vt:lpstr>
      <vt:lpstr>CCVALB4</vt:lpstr>
      <vt:lpstr>CCVALB5</vt:lpstr>
      <vt:lpstr>CCVALC</vt:lpstr>
      <vt:lpstr>CCVALTOTAL</vt:lpstr>
      <vt:lpstr>COEFNORM</vt:lpstr>
      <vt:lpstr>COEFNORMC</vt:lpstr>
      <vt:lpstr>CONGRESO_INTERNACIONAL</vt:lpstr>
      <vt:lpstr>CONGRESO_NACIONAL</vt:lpstr>
      <vt:lpstr>CUARTILES</vt:lpstr>
      <vt:lpstr>CUARTILES_ARTICULOS</vt:lpstr>
      <vt:lpstr>CURSO</vt:lpstr>
      <vt:lpstr>MCONGRESO_INTERNACIONAL</vt:lpstr>
      <vt:lpstr>MCONGRESO_NACIONAL</vt:lpstr>
      <vt:lpstr>MCUARTILES</vt:lpstr>
      <vt:lpstr>MCUARTILES_ARTICULOS</vt:lpstr>
      <vt:lpstr>MPOSICION_AUTOR</vt:lpstr>
      <vt:lpstr>MSI_NO</vt:lpstr>
      <vt:lpstr>MTIPO_PATENTE</vt:lpstr>
      <vt:lpstr>POSICION_AUTOR</vt:lpstr>
      <vt:lpstr>PROGRAMA</vt:lpstr>
      <vt:lpstr>SI_NO</vt:lpstr>
      <vt:lpstr>SOL_APELLIDOS</vt:lpstr>
      <vt:lpstr>SOL_FECHA_FIN</vt:lpstr>
      <vt:lpstr>SOL_FECHA_INI</vt:lpstr>
      <vt:lpstr>SOL_NIF</vt:lpstr>
      <vt:lpstr>SOL_NOMBRE</vt:lpstr>
      <vt:lpstr>TIPO_PATENTE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2025-03-03T10:34:12Z</dcterms:modified>
</cp:coreProperties>
</file>