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MwOcvSZz1zVMmPXvc5Y7ksUnVGifPWJRlF9tOVz1w09cudGgAgxKDqigx0SE52v6MgvvX/KUPniGdicJwMNDQ==" workbookSaltValue="2+8dnZF1gldRDpX+aXir7A==" workbookSpinCount="100000" lockStructure="1"/>
  <bookViews>
    <workbookView xWindow="0" yWindow="0" windowWidth="22260" windowHeight="12645" activeTab="1"/>
  </bookViews>
  <sheets>
    <sheet name="INSTRUCCIONES" sheetId="8" r:id="rId1"/>
    <sheet name="DATOS DEL SOLICITANTE" sheetId="10" r:id="rId2"/>
    <sheet name="A) TRAYECTORIA ACADÉMICA" sheetId="3" r:id="rId3"/>
    <sheet name="B) EXPERIENCIA INVESTIGADORA" sheetId="4" r:id="rId4"/>
    <sheet name="C) OTROS MÉRITOS" sheetId="6" r:id="rId5"/>
    <sheet name="RANGOS" sheetId="9" state="hidden" r:id="rId6"/>
  </sheets>
  <definedNames>
    <definedName name="AUTOA">'A) TRAYECTORIA ACADÉMICA'!$F$6</definedName>
    <definedName name="AUTOB">'B) EXPERIENCIA INVESTIGADORA'!$L$6</definedName>
    <definedName name="AUTOB1">'B) EXPERIENCIA INVESTIGADORA'!$L$7</definedName>
    <definedName name="AUTOB2">'B) EXPERIENCIA INVESTIGADORA'!$L$34</definedName>
    <definedName name="AUTOB3">'B) EXPERIENCIA INVESTIGADORA'!$L$56</definedName>
    <definedName name="AUTOB4">'B) EXPERIENCIA INVESTIGADORA'!$L$64</definedName>
    <definedName name="AUTOB5">'B) EXPERIENCIA INVESTIGADORA'!$L$71</definedName>
    <definedName name="AUTOC">'C) OTROS MÉRITOS'!$J$6</definedName>
    <definedName name="AUTOTOTAL">'DATOS DEL SOLICITANTE'!$F$14</definedName>
    <definedName name="CCVALA">'A) TRAYECTORIA ACADÉMICA'!$G$6</definedName>
    <definedName name="CCVALB">'B) EXPERIENCIA INVESTIGADORA'!$M$6</definedName>
    <definedName name="CCVALB1">'B) EXPERIENCIA INVESTIGADORA'!$M$7</definedName>
    <definedName name="CCVALB2">'B) EXPERIENCIA INVESTIGADORA'!$M$34</definedName>
    <definedName name="CCVALB3">'B) EXPERIENCIA INVESTIGADORA'!$M$56</definedName>
    <definedName name="CCVALB4">'B) EXPERIENCIA INVESTIGADORA'!$M$64</definedName>
    <definedName name="CCVALB5">'B) EXPERIENCIA INVESTIGADORA'!$M$71</definedName>
    <definedName name="CCVALC">'C) OTROS MÉRITOS'!$K$6</definedName>
    <definedName name="CCVALTOTAL">'DATOS DEL SOLICITANTE'!$G$14</definedName>
    <definedName name="COEFNORM">'B) EXPERIENCIA INVESTIGADORA'!$M$4</definedName>
    <definedName name="COEFNORMC">'C) OTROS MÉRITOS'!$K$4</definedName>
    <definedName name="CONGRESO_INTERNACIONAL">RANGOS!$B$32:$B$34</definedName>
    <definedName name="CONGRESO_NACIONAL">RANGOS!$B$28:$B$29</definedName>
    <definedName name="CUARTILES">RANGOS!$B$2:$B$5</definedName>
    <definedName name="CUARTILES_ARTICULOS">RANGOS!$B$12:$B$18</definedName>
    <definedName name="CURSO">RANGOS!$E$11</definedName>
    <definedName name="MCONGRESO_INTERNACIONAL">RANGOS!$B$31:$C$34</definedName>
    <definedName name="MCONGRESO_NACIONAL">RANGOS!$B$27:$C$29</definedName>
    <definedName name="MCUARTILES">RANGOS!$B$1:$C$5</definedName>
    <definedName name="MCUARTILES_ARTICULOS">RANGOS!$B$11:$C$18</definedName>
    <definedName name="MPOSICION_AUTOR">RANGOS!$D$1:$E$7</definedName>
    <definedName name="MSI_NO">RANGOS!$B$7:$C$9</definedName>
    <definedName name="MTIPO_PATENTE">RANGOS!$B$21:$C$25</definedName>
    <definedName name="POSICION_AUTOR">RANGOS!$D$2:$D$7</definedName>
    <definedName name="PROGRAMA">RANGOS!$G$2:$G$9</definedName>
    <definedName name="SI_NO">RANGOS!$B$8:$B$9</definedName>
    <definedName name="SOL_APELLIDOS">'DATOS DEL SOLICITANTE'!$C$8</definedName>
    <definedName name="SOL_FECHA_FIN">'DATOS DEL SOLICITANTE'!$D$12</definedName>
    <definedName name="SOL_FECHA_INI">'DATOS DEL SOLICITANTE'!$C$12</definedName>
    <definedName name="SOL_NIF">'DATOS DEL SOLICITANTE'!$B$8</definedName>
    <definedName name="SOL_NOMBRE">'DATOS DEL SOLICITANTE'!$D$8</definedName>
    <definedName name="TIPO_PATENTE">RANGOS!$B$22:$B$25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2" i="4" l="1"/>
  <c r="M102" i="4" s="1"/>
  <c r="L101" i="4"/>
  <c r="M101" i="4" s="1"/>
  <c r="L100" i="4"/>
  <c r="M100" i="4" s="1"/>
  <c r="L99" i="4"/>
  <c r="M99" i="4" s="1"/>
  <c r="J50" i="6" l="1"/>
  <c r="K50" i="6" s="1"/>
  <c r="J49" i="6"/>
  <c r="K49" i="6" s="1"/>
  <c r="J51" i="6" l="1"/>
  <c r="K51" i="6" s="1"/>
  <c r="J48" i="6"/>
  <c r="K48" i="6" s="1"/>
  <c r="J54" i="6"/>
  <c r="K54" i="6" s="1"/>
  <c r="J53" i="6"/>
  <c r="K53" i="6" s="1"/>
  <c r="J52" i="6"/>
  <c r="K52" i="6" s="1"/>
  <c r="J47" i="6"/>
  <c r="K47" i="6" s="1"/>
  <c r="J55" i="6"/>
  <c r="K55" i="6" s="1"/>
  <c r="L90" i="4"/>
  <c r="M90" i="4" s="1"/>
  <c r="L89" i="4"/>
  <c r="M89" i="4" s="1"/>
  <c r="L88" i="4"/>
  <c r="M88" i="4" s="1"/>
  <c r="L87" i="4"/>
  <c r="M87" i="4" s="1"/>
  <c r="L78" i="4"/>
  <c r="M78" i="4" s="1"/>
  <c r="L77" i="4"/>
  <c r="M77" i="4" s="1"/>
  <c r="L76" i="4"/>
  <c r="M76" i="4" s="1"/>
  <c r="L75" i="4"/>
  <c r="M75" i="4" s="1"/>
  <c r="K19" i="6" l="1"/>
  <c r="J19" i="6"/>
  <c r="J16" i="6"/>
  <c r="K16" i="6" s="1"/>
  <c r="J30" i="6"/>
  <c r="K30" i="6" s="1"/>
  <c r="J31" i="6"/>
  <c r="K31" i="6" s="1"/>
  <c r="J21" i="6"/>
  <c r="K21" i="6" s="1"/>
  <c r="J22" i="6"/>
  <c r="K22" i="6" s="1"/>
  <c r="J23" i="6"/>
  <c r="K23" i="6" s="1"/>
  <c r="J10" i="6"/>
  <c r="K10" i="6" s="1"/>
  <c r="L112" i="4"/>
  <c r="M112" i="4" s="1"/>
  <c r="L113" i="4"/>
  <c r="M113" i="4" s="1"/>
  <c r="L111" i="4"/>
  <c r="M111" i="4" s="1"/>
  <c r="L104" i="4"/>
  <c r="M104" i="4" s="1"/>
  <c r="L105" i="4"/>
  <c r="M105" i="4" s="1"/>
  <c r="L103" i="4"/>
  <c r="M103" i="4" s="1"/>
  <c r="L80" i="4"/>
  <c r="M80" i="4" s="1"/>
  <c r="L92" i="4"/>
  <c r="M92" i="4" s="1"/>
  <c r="L91" i="4"/>
  <c r="M91" i="4" s="1"/>
  <c r="L93" i="4"/>
  <c r="M93" i="4" s="1"/>
  <c r="L81" i="4"/>
  <c r="M81" i="4" s="1"/>
  <c r="L79" i="4"/>
  <c r="M79" i="4" s="1"/>
  <c r="L52" i="4"/>
  <c r="M52" i="4" s="1"/>
  <c r="L53" i="4"/>
  <c r="M53" i="4" s="1"/>
  <c r="L45" i="4"/>
  <c r="M45" i="4" s="1"/>
  <c r="L46" i="4"/>
  <c r="M46" i="4" s="1"/>
  <c r="L39" i="4"/>
  <c r="M39" i="4" s="1"/>
  <c r="L38" i="4"/>
  <c r="M38" i="4" s="1"/>
  <c r="F38" i="3"/>
  <c r="G38" i="3" s="1"/>
  <c r="F37" i="3"/>
  <c r="G37" i="3" s="1"/>
  <c r="F39" i="3"/>
  <c r="G39" i="3" s="1"/>
  <c r="F31" i="3"/>
  <c r="G31" i="3" s="1"/>
  <c r="F30" i="3"/>
  <c r="G30" i="3" s="1"/>
  <c r="F32" i="3"/>
  <c r="G32" i="3" s="1"/>
  <c r="J39" i="6" l="1"/>
  <c r="J44" i="6"/>
  <c r="L16" i="4" l="1"/>
  <c r="M16" i="4" s="1"/>
  <c r="L17" i="4"/>
  <c r="M17" i="4" s="1"/>
  <c r="L25" i="4" l="1"/>
  <c r="M25" i="4" s="1"/>
  <c r="L24" i="4"/>
  <c r="M24" i="4" s="1"/>
  <c r="L27" i="4"/>
  <c r="M27" i="4" s="1"/>
  <c r="L26" i="4"/>
  <c r="M26" i="4" s="1"/>
  <c r="L29" i="4"/>
  <c r="M29" i="4" s="1"/>
  <c r="L28" i="4"/>
  <c r="M28" i="4" s="1"/>
  <c r="L30" i="4"/>
  <c r="M30" i="4" s="1"/>
  <c r="L23" i="4"/>
  <c r="M23" i="4" s="1"/>
  <c r="L31" i="4"/>
  <c r="M31" i="4" s="1"/>
  <c r="I5" i="6"/>
  <c r="H5" i="6"/>
  <c r="H4" i="6"/>
  <c r="C4" i="6"/>
  <c r="J5" i="4"/>
  <c r="I5" i="4"/>
  <c r="I4" i="4"/>
  <c r="C4" i="4"/>
  <c r="E5" i="3"/>
  <c r="D5" i="3"/>
  <c r="D4" i="3"/>
  <c r="C4" i="3"/>
  <c r="F41" i="3" l="1"/>
  <c r="G41" i="3" s="1"/>
  <c r="F40" i="3"/>
  <c r="G40" i="3" s="1"/>
  <c r="F36" i="3"/>
  <c r="F35" i="3" s="1"/>
  <c r="F34" i="3"/>
  <c r="G34" i="3" s="1"/>
  <c r="F33" i="3"/>
  <c r="G33" i="3" s="1"/>
  <c r="F29" i="3"/>
  <c r="G29" i="3" s="1"/>
  <c r="G28" i="3" s="1"/>
  <c r="F26" i="3"/>
  <c r="G26" i="3" s="1"/>
  <c r="F25" i="3"/>
  <c r="G25" i="3" s="1"/>
  <c r="F24" i="3"/>
  <c r="G24" i="3" s="1"/>
  <c r="F22" i="3"/>
  <c r="G22" i="3" s="1"/>
  <c r="F21" i="3"/>
  <c r="G21" i="3" s="1"/>
  <c r="F20" i="3"/>
  <c r="F19" i="3" s="1"/>
  <c r="F18" i="3"/>
  <c r="G18" i="3" s="1"/>
  <c r="F17" i="3"/>
  <c r="G17" i="3" s="1"/>
  <c r="F16" i="3"/>
  <c r="G16" i="3" s="1"/>
  <c r="G15" i="3" s="1"/>
  <c r="F14" i="3"/>
  <c r="G14" i="3" s="1"/>
  <c r="F13" i="3"/>
  <c r="G13" i="3" s="1"/>
  <c r="F12" i="3"/>
  <c r="F11" i="3" s="1"/>
  <c r="F9" i="3"/>
  <c r="G9" i="3" s="1"/>
  <c r="F8" i="3"/>
  <c r="G8" i="3" s="1"/>
  <c r="F7" i="3"/>
  <c r="G7" i="3" s="1"/>
  <c r="F23" i="3" l="1"/>
  <c r="G23" i="3"/>
  <c r="F15" i="3"/>
  <c r="F10" i="3"/>
  <c r="G20" i="3"/>
  <c r="G19" i="3" s="1"/>
  <c r="G36" i="3"/>
  <c r="G35" i="3" s="1"/>
  <c r="G27" i="3" s="1"/>
  <c r="F28" i="3"/>
  <c r="F27" i="3" s="1"/>
  <c r="G12" i="3"/>
  <c r="G11" i="3" s="1"/>
  <c r="G10" i="3" s="1"/>
  <c r="K56" i="6"/>
  <c r="K44" i="6" s="1"/>
  <c r="K57" i="6"/>
  <c r="K46" i="6"/>
  <c r="K42" i="6"/>
  <c r="K43" i="6"/>
  <c r="K41" i="6"/>
  <c r="K39" i="6" s="1"/>
  <c r="K37" i="6"/>
  <c r="K38" i="6"/>
  <c r="K36" i="6"/>
  <c r="K32" i="6"/>
  <c r="K33" i="6"/>
  <c r="K29" i="6"/>
  <c r="K25" i="6"/>
  <c r="K26" i="6"/>
  <c r="K34" i="6"/>
  <c r="K27" i="6"/>
  <c r="L68" i="4"/>
  <c r="M68" i="4" s="1"/>
  <c r="L67" i="4"/>
  <c r="M67" i="4" s="1"/>
  <c r="L59" i="4"/>
  <c r="M59" i="4" s="1"/>
  <c r="L60" i="4"/>
  <c r="M60" i="4" s="1"/>
  <c r="L61" i="4"/>
  <c r="M61" i="4" s="1"/>
  <c r="G6" i="3" l="1"/>
  <c r="G6" i="10"/>
  <c r="F6" i="3"/>
  <c r="L66" i="4"/>
  <c r="J42" i="6"/>
  <c r="J43" i="6"/>
  <c r="J41" i="6"/>
  <c r="J34" i="6"/>
  <c r="J25" i="6"/>
  <c r="J26" i="6"/>
  <c r="J24" i="6"/>
  <c r="K24" i="6" s="1"/>
  <c r="J11" i="6"/>
  <c r="K11" i="6" s="1"/>
  <c r="J12" i="6"/>
  <c r="K12" i="6" s="1"/>
  <c r="L94" i="4"/>
  <c r="M94" i="4" s="1"/>
  <c r="L95" i="4"/>
  <c r="M95" i="4" s="1"/>
  <c r="L86" i="4"/>
  <c r="L82" i="4"/>
  <c r="M82" i="4" s="1"/>
  <c r="L83" i="4"/>
  <c r="M83" i="4" s="1"/>
  <c r="L74" i="4"/>
  <c r="L72" i="4" s="1"/>
  <c r="L69" i="4"/>
  <c r="M69" i="4" s="1"/>
  <c r="L70" i="4"/>
  <c r="M70" i="4" s="1"/>
  <c r="L62" i="4"/>
  <c r="M62" i="4" s="1"/>
  <c r="L63" i="4"/>
  <c r="M63" i="4" s="1"/>
  <c r="L54" i="4"/>
  <c r="M54" i="4" s="1"/>
  <c r="L55" i="4"/>
  <c r="M55" i="4" s="1"/>
  <c r="L47" i="4"/>
  <c r="M47" i="4" s="1"/>
  <c r="L48" i="4"/>
  <c r="M48" i="4" s="1"/>
  <c r="L40" i="4"/>
  <c r="M40" i="4" s="1"/>
  <c r="L41" i="4"/>
  <c r="M41" i="4" s="1"/>
  <c r="L18" i="4"/>
  <c r="M18" i="4" s="1"/>
  <c r="L19" i="4"/>
  <c r="M19" i="4" s="1"/>
  <c r="L15" i="4"/>
  <c r="L32" i="4"/>
  <c r="M32" i="4" s="1"/>
  <c r="L33" i="4"/>
  <c r="M33" i="4" s="1"/>
  <c r="L44" i="4"/>
  <c r="L37" i="4"/>
  <c r="L22" i="4"/>
  <c r="M22" i="4" s="1"/>
  <c r="L11" i="4"/>
  <c r="M11" i="4" s="1"/>
  <c r="L12" i="4"/>
  <c r="M12" i="4" s="1"/>
  <c r="L10" i="4"/>
  <c r="M37" i="4" l="1"/>
  <c r="L35" i="4"/>
  <c r="M86" i="4"/>
  <c r="M84" i="4" s="1"/>
  <c r="L84" i="4"/>
  <c r="M44" i="4"/>
  <c r="M42" i="4" s="1"/>
  <c r="L42" i="4"/>
  <c r="M15" i="4"/>
  <c r="M13" i="4" s="1"/>
  <c r="L13" i="4"/>
  <c r="M10" i="4"/>
  <c r="M8" i="4" s="1"/>
  <c r="L8" i="4"/>
  <c r="M66" i="4"/>
  <c r="M64" i="4" s="1"/>
  <c r="G11" i="10" s="1"/>
  <c r="L64" i="4"/>
  <c r="F11" i="10" s="1"/>
  <c r="M74" i="4"/>
  <c r="F6" i="10"/>
  <c r="M35" i="4"/>
  <c r="M72" i="4"/>
  <c r="M20" i="4"/>
  <c r="J56" i="6" l="1"/>
  <c r="J57" i="6"/>
  <c r="J46" i="6"/>
  <c r="J32" i="6" l="1"/>
  <c r="J33" i="6"/>
  <c r="J29" i="6"/>
  <c r="J27" i="6" s="1"/>
  <c r="J17" i="6"/>
  <c r="K17" i="6" s="1"/>
  <c r="J18" i="6"/>
  <c r="K18" i="6" s="1"/>
  <c r="J15" i="6"/>
  <c r="K15" i="6" s="1"/>
  <c r="J9" i="6"/>
  <c r="L114" i="4"/>
  <c r="M114" i="4" s="1"/>
  <c r="L115" i="4"/>
  <c r="M115" i="4" s="1"/>
  <c r="L110" i="4"/>
  <c r="M110" i="4" s="1"/>
  <c r="M108" i="4" s="1"/>
  <c r="L106" i="4"/>
  <c r="M106" i="4" s="1"/>
  <c r="L107" i="4"/>
  <c r="M107" i="4" s="1"/>
  <c r="L98" i="4"/>
  <c r="M98" i="4" s="1"/>
  <c r="L58" i="4"/>
  <c r="L51" i="4"/>
  <c r="M58" i="4" l="1"/>
  <c r="M56" i="4" s="1"/>
  <c r="G10" i="10" s="1"/>
  <c r="L56" i="4"/>
  <c r="K13" i="6"/>
  <c r="K9" i="6"/>
  <c r="K7" i="6" s="1"/>
  <c r="J7" i="6"/>
  <c r="L49" i="4"/>
  <c r="M51" i="4"/>
  <c r="M49" i="4" s="1"/>
  <c r="M34" i="4" s="1"/>
  <c r="G9" i="10" s="1"/>
  <c r="M96" i="4"/>
  <c r="M71" i="4" s="1"/>
  <c r="G12" i="10" s="1"/>
  <c r="F10" i="10"/>
  <c r="L108" i="4"/>
  <c r="L20" i="4"/>
  <c r="L7" i="4" s="1"/>
  <c r="L96" i="4"/>
  <c r="J13" i="6"/>
  <c r="K6" i="6" l="1"/>
  <c r="G13" i="10" s="1"/>
  <c r="F8" i="10"/>
  <c r="J6" i="6"/>
  <c r="F13" i="10" s="1"/>
  <c r="L34" i="4"/>
  <c r="F9" i="10" s="1"/>
  <c r="M7" i="4"/>
  <c r="G8" i="10" s="1"/>
  <c r="L71" i="4"/>
  <c r="F12" i="10" s="1"/>
  <c r="L6" i="4" l="1"/>
  <c r="M6" i="4"/>
  <c r="G7" i="10" l="1"/>
  <c r="G14" i="10"/>
  <c r="F7" i="10"/>
  <c r="F14" i="10"/>
</calcChain>
</file>

<file path=xl/sharedStrings.xml><?xml version="1.0" encoding="utf-8"?>
<sst xmlns="http://schemas.openxmlformats.org/spreadsheetml/2006/main" count="246" uniqueCount="157">
  <si>
    <t>SOLICITUD-CURRICULUM PREMIOS EXTRAORDINARIOS DE DOCTORADO</t>
  </si>
  <si>
    <t>NIF/NIE/PASAPORTE</t>
  </si>
  <si>
    <t>APELLIDOS</t>
  </si>
  <si>
    <t>NOMBRE</t>
  </si>
  <si>
    <t>TELÉFONO</t>
  </si>
  <si>
    <t>EMAIL</t>
  </si>
  <si>
    <t>FECHA DEFENSA DE TESIS</t>
  </si>
  <si>
    <t>DATOS DEL SOLICITANTE</t>
  </si>
  <si>
    <t>Nº DOCUMENTO ACREDITATIVO</t>
  </si>
  <si>
    <t>A. TRAYECTORIA ACADÉMICA POSTERIOR A LA LICENCIATURA O GRADO + MASTER</t>
  </si>
  <si>
    <t>B. EXPERIENCIA INVESTIGADORA</t>
  </si>
  <si>
    <t xml:space="preserve">B.1. Publicaciones en revistas científicas indexadas (se habrá de indicar el sistema de indexación), capítulos de libros y libros, cuya publicación haya sido resultado de la realización de la tesis doctoral. </t>
  </si>
  <si>
    <t>TÍTULO</t>
  </si>
  <si>
    <t>AÑO</t>
  </si>
  <si>
    <t>Nº DE DOCUMENTO ACREDITATIVO</t>
  </si>
  <si>
    <t>VOLUMEN</t>
  </si>
  <si>
    <t>EDITORIAL</t>
  </si>
  <si>
    <t>FINANCIA</t>
  </si>
  <si>
    <t>B.3. Patentes y transferencia tecnológica: sólo se valorarán los resultados susceptibles de protección cuyo titular sea la Universidad de Sevilla y cuya obtención haya sido resultado de la realización de la tesis doctoral.</t>
  </si>
  <si>
    <t>Nº DE PATENTE</t>
  </si>
  <si>
    <t>B.5. Asistencia y comunicaciones a congresos, conferencias y seminarios</t>
  </si>
  <si>
    <t>INSTRUCCIONES PARA EL SOLICITANTE</t>
  </si>
  <si>
    <t>Se acuerda realizar las siguientes aclaraciones al protocolo de evaluación de candidatos</t>
  </si>
  <si>
    <t>Sólo serán objeto de evaluación los méritos relacionados en la solicitud-currículum del solicitante.</t>
  </si>
  <si>
    <t>Sólo serán objeto de evaluación aquellos méritos relacionados que sean evidenciados con el correspondiente documento.</t>
  </si>
  <si>
    <t xml:space="preserve">A efectos de evaluación, se considerarán los méritos aportados hasta el año siguiente a la fecha de lectura de la tesis doctoral. </t>
  </si>
  <si>
    <t>No se considerarán méritos anteriores a la fecha de inicio de los estudios de doctorado</t>
  </si>
  <si>
    <t>Sólo se declararán en el apartado B los méritos relacionados con la tesis doctoral. Los méritos no relacionados con la tesis serán valorados en el apartado C.</t>
  </si>
  <si>
    <t>Para los artículos del apartado B, el doctorando deberá ser preferentemente el primer autor de las publicaciones o ser el segundo, siempre que el primer firmante sea el director y que el doctorando especifique cuál ha sido su aportación científica, lo que deberá estar certificado por el director. En el caso de que la aportación sea un libro, el doctorando deberá figurar en el primer lugar de la autoría</t>
  </si>
  <si>
    <t>En las áreas en las que los usos de orden de autores sean distintos, la posición del doctorando entre los autores deberá quedar justificada.</t>
  </si>
  <si>
    <t>No se considerarán capítulos de libros las publicaciones incluidas en proceedings o libros de abstracts de un congreso.</t>
  </si>
  <si>
    <t>La acreditación de las estancias en centros de investigación deberán presentarse acompañadas de un informe del director de la tesis doctoral acerca de la relación de la estancia con la elaboración de la tesis.</t>
  </si>
  <si>
    <t>No se computarán aquellos proyectos o contratos 68/83 en los que el candidato haya participado como contratado asociado o con cargo a ese Proyecto o Contrato. Solo en los que haya formado parte como investigador principal o equipo investigador o de trabajo/colaborador. Solo se otorgarán las puntuaciones a aquellos proyectos/convenios acreditados por el Vicerrector de Investigación o figura equivalente (no se considerarán certificaciones del Investigador Principal del proyecto).</t>
  </si>
  <si>
    <t xml:space="preserve">Los méritos a valorar en el apartado B.3. se acreditará mediante certificado expedido por el Secretariado de Transferencia de Conocimiento y Emprendimiento de la Universidad de Sevilla. </t>
  </si>
  <si>
    <t>En la valoración de las tesis de cada programa, cuando algún candidato supere el máximo de la puntuación establecida en algún apartado, al candidato que obtenga la puntuación máxima se le atribuirá la máxima puntuación del apartado y a los demás candidatos se les multiplicará la puntuación obtenida por un coeficiente de normalización, dado por: Coeficiente normalización = (Máxima puntuación establecida) / (Puntuación candidato con puntuación máxima</t>
  </si>
  <si>
    <t>Esto no será de aplicación en el apartado A</t>
  </si>
  <si>
    <t>PROGRAMA DE DOCTORADO</t>
  </si>
  <si>
    <t>DIRECCIÓN</t>
  </si>
  <si>
    <t>A1.- Tesis con Mención Internacional</t>
  </si>
  <si>
    <t>A2.- Tesis con Mención Doctorado Industrial</t>
  </si>
  <si>
    <t>A3.- Tesis en Cotutela</t>
  </si>
  <si>
    <t xml:space="preserve">A4.- Becas/contratos predoctorales y posdoctorales </t>
  </si>
  <si>
    <t>4.1.- Becas/contratos predoctorales asimilables a la figura de contratado predoctoral de la ley de la Ciencia</t>
  </si>
  <si>
    <t>4.2.- Becas/contratos predoctorales no asimilables a la figura de contratado predoctoral de la ley de la Ciencia</t>
  </si>
  <si>
    <t>4.3.- Becas/contratos posdoctorales de concurrencia competitiva</t>
  </si>
  <si>
    <t>4.4.- Becas/contratos posdoctorales no competitivos</t>
  </si>
  <si>
    <t>A5.- Estancias predoctorales y posdoctorales</t>
  </si>
  <si>
    <t>5.1.- En centros de investigación internacionales</t>
  </si>
  <si>
    <t>5.2.- En centros de investigación nacionales</t>
  </si>
  <si>
    <t>B.1.1. Libros (según posición en SPI, indexado en Scopus o Web of Science - Book Citation Index, o bien con Sello de calidad Fecyt), y factor de corrección por el orden del doctorando entre los autores (1º: 1; 2º: 0,9; 3º: 0,8; 4º: 0,5; 5º: 0,2; 6º y ss: 0,1)</t>
  </si>
  <si>
    <t>CUARTIL</t>
  </si>
  <si>
    <t>ORDEN ENTRE LOS AUTORES</t>
  </si>
  <si>
    <t>CUARTILES</t>
  </si>
  <si>
    <t>1º</t>
  </si>
  <si>
    <t>2º</t>
  </si>
  <si>
    <t>3º</t>
  </si>
  <si>
    <t>1er cuartil</t>
  </si>
  <si>
    <t>2º cuartil</t>
  </si>
  <si>
    <t>3er cuartil</t>
  </si>
  <si>
    <t>4º cuartil o sin posición SPI</t>
  </si>
  <si>
    <t>4º</t>
  </si>
  <si>
    <t>5º</t>
  </si>
  <si>
    <t>6º y ss</t>
  </si>
  <si>
    <t>SI-NO</t>
  </si>
  <si>
    <t>SI</t>
  </si>
  <si>
    <t>NO</t>
  </si>
  <si>
    <t xml:space="preserve"> Nº trimestres</t>
  </si>
  <si>
    <t>Nº documento acreditativo</t>
  </si>
  <si>
    <t>B.1.2 Capítulos de libros</t>
  </si>
  <si>
    <t>CUARTILES_ARTICULOS</t>
  </si>
  <si>
    <t>ORDEN ENTRE AUTORES</t>
  </si>
  <si>
    <t>B.2. Proyectos de investigación y contratos de investigación con empresas (LOU - 68/83) en los que el candidato haya participado como investigador</t>
  </si>
  <si>
    <t>B.2.1 Proyectos competitivos de financiación europea o nacional</t>
  </si>
  <si>
    <t>B.2.2 Proyectos competitivos de financiación regional o Universidad/Centro de Investigación</t>
  </si>
  <si>
    <t>B.2.3 Contratos 68/83 o proyecto no competitivo</t>
  </si>
  <si>
    <t>TIPO DE PATENTE</t>
  </si>
  <si>
    <t>Internacional en explotación</t>
  </si>
  <si>
    <t>Nacional en explotación</t>
  </si>
  <si>
    <t>Internacional</t>
  </si>
  <si>
    <t>Nacional</t>
  </si>
  <si>
    <t>B.4. Exposiciones con catálogos  (se valoran como libros en B.1.1. si tienen ISBN. No se valoran exposiciones sin catálogo publicado con ISBN)</t>
  </si>
  <si>
    <t>POSICION_AUTOR</t>
  </si>
  <si>
    <t>C. OTROS MÉRITOS</t>
  </si>
  <si>
    <t>B.1.3 Artículos científicos indexados con revisión por pares, serán evaluados en función del decil/cuartil donde se ubica la revista según su índice de impacto en el JCR/SJR del año de su publicación, Indexado en Avery o RIBA y corregido por el orden de firma del candidato. Los puntos obtenidos por cada publicación se multiplican por el factor de orden del doctorando (ídem libros); no procede la reducción si el candidato es 1er, corresponding autor.Los puntos obtenidos por cada publicación se multiplican por el factor de orden del doctorando (ídem libros); no procede la reducción si el candidato es 1er, corresponding autor.</t>
  </si>
  <si>
    <t>B.5.1 Participación en Congresos Nacionales</t>
  </si>
  <si>
    <t>B.5.2 Participación en Congresos Internacionales</t>
  </si>
  <si>
    <t>B.5.3. Asistencia a congresos</t>
  </si>
  <si>
    <t>B.5.4. Presentación / Ponencia en Conferencias y seminarios internacionales</t>
  </si>
  <si>
    <t>CONGRESO_NACIONAL</t>
  </si>
  <si>
    <t>Comunicación oral/ponencia</t>
  </si>
  <si>
    <t>Póster</t>
  </si>
  <si>
    <t>CONGRESO INTERNACIONAL</t>
  </si>
  <si>
    <t>Comunicación oral/ponencia publicada</t>
  </si>
  <si>
    <t>Comunicación oral/ponencia no publicada</t>
  </si>
  <si>
    <t>TIPO</t>
  </si>
  <si>
    <t>C.1. Artículos internacionales no relacionados con la Tesis Doctoral</t>
  </si>
  <si>
    <t>TITULO</t>
  </si>
  <si>
    <t>PREMIO</t>
  </si>
  <si>
    <t>CURSO DEFENSA TESIS</t>
  </si>
  <si>
    <t>FECHA DE INICIO DE ESTUDIOS DE DOCTORADO</t>
  </si>
  <si>
    <t>INGENIERÍA Y SISTEMAS PARA LA INDUSTRIA</t>
  </si>
  <si>
    <t>INGENIERÍA MECÁNICA Y DE ORGANIZACIÓN INDUSTRIAL</t>
  </si>
  <si>
    <t>INGENIERÍA INFORMÁTICA</t>
  </si>
  <si>
    <t>INGENIERÍA ENERGÉTICA, QUÍMICA Y AMBIENTAL</t>
  </si>
  <si>
    <t>INGENIERÍA AUTOMÁTICA, ELECTRÓNICA Y DE TELECOMUNICACIÓN</t>
  </si>
  <si>
    <t>ARQUITECTURA</t>
  </si>
  <si>
    <t>PROGRAMA</t>
  </si>
  <si>
    <t>Nº meses</t>
  </si>
  <si>
    <t>Nº MESES</t>
  </si>
  <si>
    <t>C2. Artículos nacionales no relacionados con la Tesis Doctoral</t>
  </si>
  <si>
    <t>C3. Estancias de investigación inferiores a 3 meses (con vinculación contractual en US)</t>
  </si>
  <si>
    <t>ESTANCIA</t>
  </si>
  <si>
    <t>C4. Otras becas y ayudas</t>
  </si>
  <si>
    <t>BECA / AYUDA</t>
  </si>
  <si>
    <t>REVISTA / ENTIDAD</t>
  </si>
  <si>
    <t>CURSO</t>
  </si>
  <si>
    <t>RAMA INGENIERÍA Y ARQUITECTURA</t>
  </si>
  <si>
    <t>INGENIERÍA AGRARIA, ALIMENTARIA, FORESTAL Y DEL DESARROLLO RURAL SOSTENIBLE</t>
  </si>
  <si>
    <t>PROYECTO / CONTRATO</t>
  </si>
  <si>
    <t>ENTIDAD FINANCIADORA</t>
  </si>
  <si>
    <t xml:space="preserve"> Nº DE MESES</t>
  </si>
  <si>
    <t>CATALOGO</t>
  </si>
  <si>
    <t>TÍTULO PARTICIPACIÓN</t>
  </si>
  <si>
    <t>CONGRESO</t>
  </si>
  <si>
    <t>Nº SEMANAS</t>
  </si>
  <si>
    <t>C5. Premios de Investigación de reconocido prestigio (diferentes a premios de Congreso)</t>
  </si>
  <si>
    <t>C6. Premios a comunicaciones presentadas a Congresos y otros similares</t>
  </si>
  <si>
    <t>C7. Informe técnico o revisión de artículos científicos</t>
  </si>
  <si>
    <t>ISBN</t>
  </si>
  <si>
    <t>AUTOBAREMO</t>
  </si>
  <si>
    <t>CORRECCIÓN COMISION VALORACION</t>
  </si>
  <si>
    <t>A</t>
  </si>
  <si>
    <t>B</t>
  </si>
  <si>
    <t>C</t>
  </si>
  <si>
    <t>TOTAL</t>
  </si>
  <si>
    <t>NOMBRE Y APELLIDOS TUTOR/A</t>
  </si>
  <si>
    <t>NOMBRE Y APELLIDOS DIRECTOR/ES</t>
  </si>
  <si>
    <t>RAMA INGENIERIA Y ARQUITECTURA</t>
  </si>
  <si>
    <t>Notas aclaratorias (use este apartado para añadir alguna aclaración si le es necesario)</t>
  </si>
  <si>
    <t>ANOTACIONES ADICIONALES DE LA COMISIÓN DE VALORACIÓN</t>
  </si>
  <si>
    <t>2019-2020</t>
  </si>
  <si>
    <t>APAR TADO</t>
  </si>
  <si>
    <t>AUTO BAREMO</t>
  </si>
  <si>
    <t>SISTEMAS DE ENERGÍA ELÉCTRICA</t>
  </si>
  <si>
    <t>COM. VAL.</t>
  </si>
  <si>
    <t xml:space="preserve">1er decil JCR </t>
  </si>
  <si>
    <t xml:space="preserve">1er cuartil JCR </t>
  </si>
  <si>
    <t xml:space="preserve">2º cuartil JCR y 1er cuartil SJR, Riba, Avery </t>
  </si>
  <si>
    <t xml:space="preserve">3º cuartil JCR y 2º cuartil SJR </t>
  </si>
  <si>
    <t xml:space="preserve">4º cuartil JCR y 3º cuartil SJR </t>
  </si>
  <si>
    <t xml:space="preserve">4º cuartil SJR </t>
  </si>
  <si>
    <t xml:space="preserve">No indexada en JRC, SJR, Riba y Avery </t>
  </si>
  <si>
    <t>B1</t>
  </si>
  <si>
    <t>B2</t>
  </si>
  <si>
    <t>B3</t>
  </si>
  <si>
    <t>B4</t>
  </si>
  <si>
    <t>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</si>
</sst>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b/>
      <sz val="16"/>
      <color theme="1"/>
      <name val="Arial Narrow"/>
      <family val="2"/>
    </font>
    <font>
      <b/>
      <sz val="14"/>
      <color theme="1"/>
      <name val="Calibri"/>
      <family val="2"/>
      <scheme val="minor"/>
    </font>
    <font>
      <sz val="14"/>
      <name val="Arial Narrow"/>
      <family val="2"/>
    </font>
    <font>
      <b/>
      <sz val="16"/>
      <color theme="0"/>
      <name val="Arial Narrow"/>
      <family val="2"/>
    </font>
    <font>
      <b/>
      <sz val="11"/>
      <color theme="0"/>
      <name val="Arial Narrow"/>
      <family val="2"/>
    </font>
    <font>
      <b/>
      <sz val="14"/>
      <color theme="0"/>
      <name val="Arial Narrow"/>
      <family val="2"/>
    </font>
    <font>
      <b/>
      <sz val="18"/>
      <color theme="0"/>
      <name val="Arial Narrow"/>
      <family val="2"/>
    </font>
    <font>
      <sz val="12"/>
      <name val="Arial Narrow"/>
      <family val="2"/>
    </font>
    <font>
      <sz val="10"/>
      <name val="Arial Narrow"/>
      <family val="2"/>
    </font>
    <font>
      <b/>
      <sz val="16"/>
      <color theme="7" tint="0.39997558519241921"/>
      <name val="Arial Narrow"/>
      <family val="2"/>
    </font>
    <font>
      <sz val="11"/>
      <color theme="1"/>
      <name val="Arial Narrow"/>
      <family val="2"/>
    </font>
    <font>
      <sz val="11"/>
      <name val="Arial Narrow"/>
      <family val="2"/>
    </font>
    <font>
      <b/>
      <sz val="11"/>
      <color theme="1"/>
      <name val="Arial Narrow"/>
      <family val="2"/>
    </font>
    <font>
      <sz val="12"/>
      <color theme="1"/>
      <name val="Arial Narrow"/>
      <family val="2"/>
    </font>
    <font>
      <b/>
      <sz val="16"/>
      <color rgb="FFFFC000"/>
      <name val="Arial Narrow"/>
      <family val="2"/>
    </font>
    <font>
      <b/>
      <sz val="12"/>
      <color theme="1"/>
      <name val="Arial Narrow"/>
      <family val="2"/>
    </font>
    <font>
      <b/>
      <sz val="16"/>
      <name val="Arial Narrow"/>
      <family val="2"/>
    </font>
    <font>
      <b/>
      <sz val="12"/>
      <color theme="0"/>
      <name val="Arial Narrow"/>
      <family val="2"/>
    </font>
    <font>
      <b/>
      <sz val="16"/>
      <color theme="1" tint="0.14999847407452621"/>
      <name val="Arial Narrow"/>
      <family val="2"/>
    </font>
    <font>
      <b/>
      <sz val="14"/>
      <color theme="1" tint="0.14999847407452621"/>
      <name val="Arial Narrow"/>
      <family val="2"/>
    </font>
    <font>
      <b/>
      <sz val="12"/>
      <color theme="1" tint="0.14999847407452621"/>
      <name val="Arial Narrow"/>
      <family val="2"/>
    </font>
    <font>
      <sz val="12"/>
      <color theme="1"/>
      <name val="Calibri"/>
      <family val="2"/>
      <scheme val="minor"/>
    </font>
    <font>
      <b/>
      <sz val="18"/>
      <color rgb="FFFF5050"/>
      <name val="Arial Narrow"/>
      <family val="2"/>
    </font>
    <font>
      <b/>
      <sz val="14"/>
      <color theme="1"/>
      <name val="Arial Narrow"/>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1" tint="0.34998626667073579"/>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0.3499862666707357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338">
    <xf numFmtId="0" fontId="0" fillId="0" borderId="0" xfId="0"/>
    <xf numFmtId="0" fontId="4" fillId="5" borderId="1" xfId="0" applyFont="1" applyFill="1" applyBorder="1" applyAlignment="1" applyProtection="1">
      <alignment horizontal="center" vertical="center"/>
      <protection locked="0"/>
    </xf>
    <xf numFmtId="0" fontId="4" fillId="5" borderId="17"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13" fillId="5" borderId="12"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0" fillId="0" borderId="8" xfId="0" applyBorder="1"/>
    <xf numFmtId="0" fontId="0" fillId="0" borderId="9" xfId="0" applyBorder="1"/>
    <xf numFmtId="0" fontId="0" fillId="0" borderId="10" xfId="0" applyBorder="1"/>
    <xf numFmtId="0" fontId="0" fillId="0" borderId="20" xfId="0" applyBorder="1"/>
    <xf numFmtId="0" fontId="0" fillId="0" borderId="22" xfId="0" applyBorder="1"/>
    <xf numFmtId="0" fontId="0" fillId="0" borderId="7" xfId="0" applyBorder="1"/>
    <xf numFmtId="0" fontId="0" fillId="0" borderId="0" xfId="0" applyBorder="1" applyAlignment="1">
      <alignment horizontal="left"/>
    </xf>
    <xf numFmtId="0" fontId="0" fillId="0" borderId="21"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22" xfId="0" applyBorder="1" applyAlignment="1">
      <alignment horizontal="center"/>
    </xf>
    <xf numFmtId="0" fontId="1" fillId="0" borderId="6" xfId="0" applyFont="1" applyBorder="1"/>
    <xf numFmtId="0" fontId="0" fillId="0" borderId="21" xfId="0" applyBorder="1" applyAlignment="1">
      <alignment horizontal="center"/>
    </xf>
    <xf numFmtId="0" fontId="0" fillId="0" borderId="10" xfId="0" applyFill="1" applyBorder="1" applyAlignment="1">
      <alignment horizontal="left"/>
    </xf>
    <xf numFmtId="0" fontId="0" fillId="0" borderId="22" xfId="0" applyFill="1" applyBorder="1" applyAlignment="1">
      <alignment horizontal="left"/>
    </xf>
    <xf numFmtId="0" fontId="15" fillId="0" borderId="9" xfId="0" applyFont="1" applyBorder="1"/>
    <xf numFmtId="0" fontId="15" fillId="0" borderId="20" xfId="0" applyFont="1" applyBorder="1"/>
    <xf numFmtId="0" fontId="0" fillId="0" borderId="30" xfId="0" applyBorder="1"/>
    <xf numFmtId="0" fontId="0" fillId="0" borderId="29" xfId="0" applyBorder="1"/>
    <xf numFmtId="0" fontId="1" fillId="0" borderId="31" xfId="0" applyFont="1" applyBorder="1"/>
    <xf numFmtId="0" fontId="4" fillId="5" borderId="32" xfId="0" applyFont="1" applyFill="1" applyBorder="1" applyAlignment="1" applyProtection="1">
      <alignment horizontal="center" vertical="center"/>
      <protection locked="0"/>
    </xf>
    <xf numFmtId="0" fontId="4" fillId="5" borderId="33" xfId="0" applyFont="1" applyFill="1" applyBorder="1" applyAlignment="1" applyProtection="1">
      <alignment horizontal="center" vertical="center"/>
      <protection locked="0"/>
    </xf>
    <xf numFmtId="14" fontId="4" fillId="5" borderId="1" xfId="0" applyNumberFormat="1" applyFont="1" applyFill="1" applyBorder="1" applyAlignment="1" applyProtection="1">
      <alignment horizontal="center" vertical="center"/>
      <protection locked="0"/>
    </xf>
    <xf numFmtId="14" fontId="4" fillId="5" borderId="17" xfId="0" applyNumberFormat="1" applyFont="1" applyFill="1" applyBorder="1" applyAlignment="1" applyProtection="1">
      <alignment horizontal="center" vertical="center"/>
      <protection locked="0"/>
    </xf>
    <xf numFmtId="14" fontId="4" fillId="5" borderId="12" xfId="0" applyNumberFormat="1" applyFont="1" applyFill="1" applyBorder="1" applyAlignment="1" applyProtection="1">
      <alignment horizontal="center" vertical="center"/>
      <protection locked="0"/>
    </xf>
    <xf numFmtId="0" fontId="0" fillId="0" borderId="0" xfId="0" applyBorder="1"/>
    <xf numFmtId="0" fontId="13" fillId="5" borderId="3" xfId="0" applyFont="1" applyFill="1" applyBorder="1" applyAlignment="1" applyProtection="1">
      <alignment vertical="center"/>
      <protection locked="0"/>
    </xf>
    <xf numFmtId="0" fontId="13" fillId="5" borderId="34" xfId="0" applyFont="1" applyFill="1" applyBorder="1" applyAlignment="1" applyProtection="1">
      <alignment horizontal="center" vertical="center"/>
      <protection locked="0"/>
    </xf>
    <xf numFmtId="0" fontId="13" fillId="5" borderId="45" xfId="0" applyFont="1" applyFill="1" applyBorder="1" applyAlignment="1" applyProtection="1">
      <alignment vertical="center"/>
      <protection locked="0"/>
    </xf>
    <xf numFmtId="0" fontId="13" fillId="5" borderId="43" xfId="0" applyFont="1" applyFill="1" applyBorder="1" applyAlignment="1" applyProtection="1">
      <alignment horizontal="center" vertical="center"/>
      <protection locked="0"/>
    </xf>
    <xf numFmtId="0" fontId="13" fillId="5" borderId="19" xfId="0" applyFont="1" applyFill="1" applyBorder="1" applyAlignment="1" applyProtection="1">
      <alignment vertical="center"/>
      <protection locked="0"/>
    </xf>
    <xf numFmtId="0" fontId="0" fillId="3" borderId="0" xfId="0" applyFill="1" applyProtection="1"/>
    <xf numFmtId="0" fontId="0" fillId="2" borderId="6" xfId="0" applyFill="1" applyBorder="1" applyAlignment="1" applyProtection="1">
      <alignment horizontal="left"/>
    </xf>
    <xf numFmtId="0" fontId="2" fillId="2" borderId="7" xfId="0" applyFont="1" applyFill="1" applyBorder="1" applyAlignment="1" applyProtection="1">
      <alignment horizontal="left" indent="1"/>
    </xf>
    <xf numFmtId="0" fontId="1" fillId="2" borderId="8" xfId="0" applyFont="1" applyFill="1" applyBorder="1" applyProtection="1"/>
    <xf numFmtId="0" fontId="0" fillId="2" borderId="9" xfId="0" applyFill="1" applyBorder="1" applyAlignment="1" applyProtection="1">
      <alignment horizontal="left"/>
    </xf>
    <xf numFmtId="0" fontId="2" fillId="2" borderId="0" xfId="0" applyFont="1" applyFill="1" applyBorder="1" applyAlignment="1" applyProtection="1">
      <alignment horizontal="left" indent="1"/>
    </xf>
    <xf numFmtId="0" fontId="0" fillId="2" borderId="10" xfId="0" applyFill="1" applyBorder="1" applyProtection="1"/>
    <xf numFmtId="0" fontId="7" fillId="7" borderId="9" xfId="0" applyFont="1" applyFill="1" applyBorder="1" applyAlignment="1" applyProtection="1">
      <alignment vertical="center"/>
    </xf>
    <xf numFmtId="0" fontId="7" fillId="7" borderId="0" xfId="0" applyFont="1" applyFill="1" applyBorder="1" applyAlignment="1" applyProtection="1">
      <alignment vertical="center"/>
    </xf>
    <xf numFmtId="0" fontId="6" fillId="7" borderId="10" xfId="0" applyFont="1" applyFill="1" applyBorder="1" applyAlignment="1" applyProtection="1">
      <alignment horizontal="center" vertical="center" wrapText="1"/>
    </xf>
    <xf numFmtId="0" fontId="1" fillId="3" borderId="0" xfId="0" applyFont="1" applyFill="1" applyProtection="1"/>
    <xf numFmtId="0" fontId="0" fillId="3" borderId="0" xfId="0" applyFill="1" applyAlignment="1" applyProtection="1">
      <alignment wrapText="1"/>
    </xf>
    <xf numFmtId="0" fontId="0" fillId="3" borderId="0" xfId="0" applyFill="1" applyAlignment="1" applyProtection="1">
      <alignment horizontal="left"/>
    </xf>
    <xf numFmtId="0" fontId="1" fillId="2" borderId="15" xfId="0" applyFont="1" applyFill="1" applyBorder="1" applyProtection="1"/>
    <xf numFmtId="0" fontId="0" fillId="2" borderId="8" xfId="0" applyFill="1" applyBorder="1" applyAlignment="1" applyProtection="1">
      <alignment horizontal="left" indent="1"/>
    </xf>
    <xf numFmtId="0" fontId="1" fillId="2" borderId="16" xfId="0" applyFont="1" applyFill="1" applyBorder="1" applyProtection="1"/>
    <xf numFmtId="0" fontId="0" fillId="2" borderId="10" xfId="0" applyFill="1" applyBorder="1" applyAlignment="1" applyProtection="1">
      <alignment horizontal="left" indent="1"/>
    </xf>
    <xf numFmtId="0" fontId="3" fillId="4" borderId="9" xfId="0" applyFont="1" applyFill="1" applyBorder="1" applyAlignment="1" applyProtection="1">
      <alignment horizontal="center"/>
    </xf>
    <xf numFmtId="0" fontId="3" fillId="4" borderId="0" xfId="0" applyFont="1" applyFill="1" applyBorder="1" applyAlignment="1" applyProtection="1">
      <alignment horizontal="center"/>
    </xf>
    <xf numFmtId="0" fontId="3" fillId="4" borderId="10" xfId="0" applyFont="1" applyFill="1" applyBorder="1" applyAlignment="1" applyProtection="1">
      <alignment horizontal="center"/>
    </xf>
    <xf numFmtId="0" fontId="3" fillId="4" borderId="17"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12" xfId="0" applyFont="1" applyFill="1" applyBorder="1" applyAlignment="1" applyProtection="1">
      <alignment horizontal="center"/>
    </xf>
    <xf numFmtId="0" fontId="0" fillId="3" borderId="0" xfId="0" applyFill="1" applyAlignment="1" applyProtection="1">
      <alignment horizont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7" fillId="7" borderId="6" xfId="0" applyFont="1" applyFill="1" applyBorder="1" applyAlignment="1" applyProtection="1">
      <alignment vertical="center"/>
    </xf>
    <xf numFmtId="0" fontId="7" fillId="7" borderId="7" xfId="0" applyFont="1" applyFill="1" applyBorder="1" applyAlignment="1" applyProtection="1">
      <alignment vertical="center"/>
    </xf>
    <xf numFmtId="0" fontId="6" fillId="7" borderId="8"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0" fillId="2" borderId="12" xfId="0" applyFont="1" applyFill="1" applyBorder="1" applyAlignment="1" applyProtection="1">
      <alignment horizontal="center" vertical="center"/>
    </xf>
    <xf numFmtId="0" fontId="12" fillId="5" borderId="4" xfId="0" applyFont="1" applyFill="1" applyBorder="1" applyAlignment="1" applyProtection="1">
      <alignment horizontal="center" vertical="center" wrapText="1"/>
      <protection locked="0"/>
    </xf>
    <xf numFmtId="0" fontId="0" fillId="3" borderId="0" xfId="0" applyFill="1" applyProtection="1">
      <protection locked="0"/>
    </xf>
    <xf numFmtId="0" fontId="12" fillId="5" borderId="14"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left" indent="1"/>
    </xf>
    <xf numFmtId="0" fontId="2" fillId="2" borderId="10" xfId="0" applyFont="1" applyFill="1" applyBorder="1" applyAlignment="1" applyProtection="1">
      <alignment horizontal="left" indent="1"/>
    </xf>
    <xf numFmtId="0" fontId="7" fillId="7" borderId="8" xfId="0" applyFont="1" applyFill="1" applyBorder="1" applyAlignment="1" applyProtection="1">
      <alignment vertical="center"/>
    </xf>
    <xf numFmtId="0" fontId="16" fillId="6" borderId="46" xfId="0" applyFont="1" applyFill="1" applyBorder="1" applyAlignment="1" applyProtection="1">
      <alignment horizontal="center" vertical="center"/>
    </xf>
    <xf numFmtId="0" fontId="10" fillId="4" borderId="0" xfId="0" applyFont="1" applyFill="1" applyBorder="1" applyAlignment="1" applyProtection="1">
      <alignment horizontal="center" vertical="center" wrapText="1"/>
    </xf>
    <xf numFmtId="0" fontId="7" fillId="8" borderId="9" xfId="0" applyFont="1" applyFill="1" applyBorder="1" applyAlignment="1" applyProtection="1">
      <alignment vertical="center"/>
    </xf>
    <xf numFmtId="0" fontId="7" fillId="8" borderId="0" xfId="0" applyFont="1" applyFill="1" applyBorder="1" applyAlignment="1" applyProtection="1">
      <alignment vertical="center"/>
    </xf>
    <xf numFmtId="0" fontId="10" fillId="4" borderId="10" xfId="0" applyFont="1" applyFill="1" applyBorder="1" applyAlignment="1" applyProtection="1">
      <alignment horizontal="center" vertical="center" wrapText="1"/>
    </xf>
    <xf numFmtId="0" fontId="16" fillId="6" borderId="31" xfId="0" applyFont="1" applyFill="1" applyBorder="1" applyAlignment="1" applyProtection="1">
      <alignment horizontal="center" vertical="center"/>
    </xf>
    <xf numFmtId="0" fontId="7" fillId="8" borderId="6" xfId="0" applyFont="1" applyFill="1" applyBorder="1" applyAlignment="1" applyProtection="1">
      <alignment vertical="center"/>
    </xf>
    <xf numFmtId="0" fontId="7" fillId="8" borderId="7" xfId="0" applyFont="1" applyFill="1" applyBorder="1" applyAlignment="1" applyProtection="1">
      <alignment vertical="center"/>
    </xf>
    <xf numFmtId="0" fontId="10" fillId="4" borderId="5" xfId="0" applyFont="1" applyFill="1" applyBorder="1" applyAlignment="1" applyProtection="1">
      <alignment horizontal="center" vertical="center" wrapText="1"/>
    </xf>
    <xf numFmtId="0" fontId="7" fillId="8" borderId="8" xfId="0" applyFont="1" applyFill="1" applyBorder="1" applyAlignment="1" applyProtection="1">
      <alignment vertical="center"/>
    </xf>
    <xf numFmtId="0" fontId="7" fillId="8" borderId="10" xfId="0" applyFont="1" applyFill="1" applyBorder="1" applyAlignment="1" applyProtection="1">
      <alignment vertical="center"/>
    </xf>
    <xf numFmtId="0" fontId="6" fillId="9" borderId="36" xfId="0" applyFont="1" applyFill="1" applyBorder="1" applyAlignment="1" applyProtection="1">
      <alignment horizontal="center" vertical="center"/>
      <protection locked="0"/>
    </xf>
    <xf numFmtId="0" fontId="6" fillId="11" borderId="25" xfId="0" applyFont="1" applyFill="1" applyBorder="1" applyAlignment="1" applyProtection="1">
      <alignment horizontal="center" vertical="center"/>
      <protection locked="0"/>
    </xf>
    <xf numFmtId="0" fontId="6" fillId="11" borderId="36" xfId="0" applyFont="1" applyFill="1" applyBorder="1" applyAlignment="1" applyProtection="1">
      <alignment horizontal="center" vertical="center"/>
      <protection locked="0"/>
    </xf>
    <xf numFmtId="0" fontId="6" fillId="9" borderId="39" xfId="0" applyFont="1" applyFill="1" applyBorder="1" applyAlignment="1" applyProtection="1">
      <alignment horizontal="center" vertical="center"/>
      <protection locked="0"/>
    </xf>
    <xf numFmtId="0" fontId="6" fillId="9" borderId="38" xfId="0" applyFont="1" applyFill="1" applyBorder="1" applyAlignment="1" applyProtection="1">
      <alignment horizontal="center" vertical="center"/>
      <protection locked="0"/>
    </xf>
    <xf numFmtId="0" fontId="6" fillId="11" borderId="38" xfId="0" applyFont="1" applyFill="1" applyBorder="1" applyAlignment="1" applyProtection="1">
      <alignment horizontal="center" vertical="center"/>
      <protection locked="0"/>
    </xf>
    <xf numFmtId="0" fontId="6" fillId="9" borderId="37" xfId="0" applyFont="1" applyFill="1" applyBorder="1" applyAlignment="1" applyProtection="1">
      <alignment horizontal="center" vertical="center"/>
      <protection locked="0"/>
    </xf>
    <xf numFmtId="0" fontId="6" fillId="11" borderId="37" xfId="0" applyFont="1" applyFill="1" applyBorder="1" applyAlignment="1" applyProtection="1">
      <alignment horizontal="center" vertical="center"/>
      <protection locked="0"/>
    </xf>
    <xf numFmtId="0" fontId="6" fillId="11" borderId="39" xfId="0" applyFont="1" applyFill="1" applyBorder="1" applyAlignment="1" applyProtection="1">
      <alignment horizontal="center" vertical="center"/>
      <protection locked="0"/>
    </xf>
    <xf numFmtId="0" fontId="10" fillId="4" borderId="35" xfId="0" applyFont="1" applyFill="1" applyBorder="1" applyAlignment="1" applyProtection="1">
      <alignment horizontal="center" vertical="center" wrapText="1"/>
    </xf>
    <xf numFmtId="0" fontId="6" fillId="9" borderId="25" xfId="0" applyFont="1" applyFill="1" applyBorder="1" applyAlignment="1" applyProtection="1">
      <alignment horizontal="center" vertical="center"/>
      <protection locked="0"/>
    </xf>
    <xf numFmtId="0" fontId="6" fillId="10" borderId="25" xfId="0"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16" fillId="6" borderId="46" xfId="0" applyFont="1" applyFill="1" applyBorder="1" applyAlignment="1" applyProtection="1">
      <alignment horizontal="center" vertical="center"/>
    </xf>
    <xf numFmtId="0" fontId="12" fillId="3" borderId="0" xfId="0" applyFont="1" applyFill="1" applyProtection="1"/>
    <xf numFmtId="0" fontId="18" fillId="11" borderId="36" xfId="0" applyFont="1" applyFill="1" applyBorder="1" applyAlignment="1" applyProtection="1">
      <alignment horizontal="center" vertical="center"/>
    </xf>
    <xf numFmtId="0" fontId="11" fillId="8" borderId="36" xfId="0" applyFont="1" applyFill="1" applyBorder="1" applyAlignment="1" applyProtection="1">
      <alignment horizontal="center" vertical="center"/>
    </xf>
    <xf numFmtId="0" fontId="7" fillId="9" borderId="36"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16" fillId="12" borderId="27"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16" fillId="12" borderId="12" xfId="0" applyFont="1" applyFill="1" applyBorder="1" applyAlignment="1" applyProtection="1">
      <alignment horizontal="center" vertical="center"/>
    </xf>
    <xf numFmtId="0" fontId="7" fillId="6" borderId="48" xfId="0" applyFont="1" applyFill="1" applyBorder="1" applyAlignment="1" applyProtection="1">
      <alignment horizontal="center" vertical="center"/>
    </xf>
    <xf numFmtId="0" fontId="16" fillId="12" borderId="34" xfId="0" applyFont="1" applyFill="1" applyBorder="1" applyAlignment="1" applyProtection="1">
      <alignment horizontal="center" vertical="center"/>
    </xf>
    <xf numFmtId="0" fontId="19" fillId="6" borderId="19" xfId="0" applyFont="1" applyFill="1" applyBorder="1" applyAlignment="1" applyProtection="1">
      <alignment horizontal="center" vertical="center"/>
    </xf>
    <xf numFmtId="14" fontId="22" fillId="3" borderId="5" xfId="0" applyNumberFormat="1" applyFont="1" applyFill="1" applyBorder="1" applyAlignment="1" applyProtection="1">
      <alignment horizontal="center" vertical="center"/>
    </xf>
    <xf numFmtId="14" fontId="22" fillId="3" borderId="35" xfId="0" applyNumberFormat="1" applyFont="1" applyFill="1" applyBorder="1" applyAlignment="1" applyProtection="1">
      <alignment horizontal="center" vertical="center"/>
    </xf>
    <xf numFmtId="0" fontId="2" fillId="3" borderId="0" xfId="0" applyFont="1" applyFill="1" applyBorder="1" applyAlignment="1" applyProtection="1">
      <alignment horizontal="left" indent="1"/>
    </xf>
    <xf numFmtId="0" fontId="21" fillId="3" borderId="0" xfId="0" applyFont="1" applyFill="1" applyBorder="1" applyAlignment="1" applyProtection="1">
      <alignment vertical="center"/>
    </xf>
    <xf numFmtId="0" fontId="2" fillId="3" borderId="10" xfId="0" applyFont="1" applyFill="1" applyBorder="1" applyAlignment="1" applyProtection="1">
      <alignment horizontal="left" indent="1"/>
    </xf>
    <xf numFmtId="0" fontId="0" fillId="2" borderId="20" xfId="0" applyFill="1" applyBorder="1" applyAlignment="1" applyProtection="1">
      <alignment horizontal="left"/>
    </xf>
    <xf numFmtId="0" fontId="2" fillId="3" borderId="21" xfId="0" applyFont="1" applyFill="1" applyBorder="1" applyAlignment="1" applyProtection="1">
      <alignment horizontal="left" indent="1"/>
    </xf>
    <xf numFmtId="14" fontId="22" fillId="3" borderId="21" xfId="0" applyNumberFormat="1" applyFont="1" applyFill="1" applyBorder="1" applyAlignment="1" applyProtection="1">
      <alignment horizontal="center" vertical="center"/>
    </xf>
    <xf numFmtId="0" fontId="2" fillId="3" borderId="22" xfId="0" applyFont="1" applyFill="1" applyBorder="1" applyAlignment="1" applyProtection="1">
      <alignment horizontal="left" indent="1"/>
    </xf>
    <xf numFmtId="0" fontId="2" fillId="0" borderId="0" xfId="0" applyFont="1" applyFill="1" applyBorder="1" applyAlignment="1" applyProtection="1">
      <alignment horizontal="left" indent="1"/>
    </xf>
    <xf numFmtId="14" fontId="22" fillId="3" borderId="22" xfId="0" applyNumberFormat="1" applyFont="1" applyFill="1" applyBorder="1" applyAlignment="1" applyProtection="1">
      <alignment horizontal="center" vertical="center"/>
    </xf>
    <xf numFmtId="0" fontId="13" fillId="5" borderId="1" xfId="0" applyFont="1" applyFill="1" applyBorder="1" applyAlignment="1" applyProtection="1">
      <alignment horizontal="center"/>
      <protection locked="0"/>
    </xf>
    <xf numFmtId="0" fontId="13" fillId="5" borderId="41" xfId="0" applyFont="1" applyFill="1" applyBorder="1" applyAlignment="1" applyProtection="1">
      <alignment horizontal="center"/>
      <protection locked="0"/>
    </xf>
    <xf numFmtId="0" fontId="13" fillId="5" borderId="1"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13" fillId="5" borderId="42" xfId="0" applyFont="1" applyFill="1" applyBorder="1" applyAlignment="1" applyProtection="1">
      <alignment horizontal="center" vertical="center"/>
      <protection locked="0"/>
    </xf>
    <xf numFmtId="0" fontId="13" fillId="5" borderId="41" xfId="0" applyFont="1" applyFill="1" applyBorder="1" applyAlignment="1" applyProtection="1">
      <alignment horizontal="center" vertical="center"/>
      <protection locked="0"/>
    </xf>
    <xf numFmtId="0" fontId="16" fillId="12" borderId="46" xfId="0" applyFont="1" applyFill="1" applyBorder="1" applyAlignment="1" applyProtection="1">
      <alignment horizontal="center" vertical="center"/>
    </xf>
    <xf numFmtId="0" fontId="16" fillId="12" borderId="36" xfId="0" applyFont="1" applyFill="1" applyBorder="1" applyAlignment="1" applyProtection="1">
      <alignment horizontal="center" vertical="center"/>
    </xf>
    <xf numFmtId="0" fontId="16" fillId="12" borderId="38" xfId="0" applyFont="1" applyFill="1" applyBorder="1" applyAlignment="1" applyProtection="1">
      <alignment horizontal="center" vertical="center"/>
    </xf>
    <xf numFmtId="0" fontId="0" fillId="0" borderId="0" xfId="0" applyFill="1" applyBorder="1"/>
    <xf numFmtId="0" fontId="1" fillId="0" borderId="15" xfId="0" applyFont="1" applyBorder="1"/>
    <xf numFmtId="0" fontId="0" fillId="0" borderId="49" xfId="0" applyBorder="1"/>
    <xf numFmtId="0" fontId="23" fillId="0" borderId="6" xfId="0" applyFont="1" applyBorder="1"/>
    <xf numFmtId="0" fontId="0" fillId="0" borderId="8" xfId="0" applyFont="1" applyBorder="1"/>
    <xf numFmtId="0" fontId="23" fillId="0" borderId="9" xfId="0" applyFont="1" applyBorder="1"/>
    <xf numFmtId="0" fontId="0" fillId="0" borderId="10" xfId="0" applyFont="1" applyBorder="1"/>
    <xf numFmtId="0" fontId="0" fillId="0" borderId="10" xfId="0" applyFont="1" applyFill="1" applyBorder="1"/>
    <xf numFmtId="0" fontId="23" fillId="0" borderId="20" xfId="0" applyFont="1" applyBorder="1"/>
    <xf numFmtId="0" fontId="0" fillId="0" borderId="22" xfId="0" applyFont="1" applyFill="1" applyBorder="1"/>
    <xf numFmtId="0" fontId="13" fillId="5" borderId="1" xfId="0" applyFont="1" applyFill="1" applyBorder="1" applyAlignment="1" applyProtection="1">
      <alignment horizontal="center" vertical="center"/>
      <protection locked="0"/>
    </xf>
    <xf numFmtId="0" fontId="13" fillId="5" borderId="2" xfId="0" applyFont="1" applyFill="1" applyBorder="1" applyAlignment="1" applyProtection="1">
      <alignment horizontal="center" vertical="center"/>
      <protection locked="0"/>
    </xf>
    <xf numFmtId="0" fontId="6" fillId="12" borderId="12" xfId="0" applyFont="1" applyFill="1" applyBorder="1" applyAlignment="1" applyProtection="1">
      <alignment horizontal="center" vertical="center"/>
    </xf>
    <xf numFmtId="0" fontId="6" fillId="12" borderId="36" xfId="0" applyFont="1" applyFill="1" applyBorder="1" applyAlignment="1" applyProtection="1">
      <alignment horizontal="center" vertical="center"/>
    </xf>
    <xf numFmtId="0" fontId="19" fillId="6" borderId="3" xfId="0" applyFont="1" applyFill="1" applyBorder="1" applyAlignment="1" applyProtection="1">
      <alignment horizontal="center" vertical="center"/>
    </xf>
    <xf numFmtId="0" fontId="24" fillId="6" borderId="23" xfId="0" applyFont="1" applyFill="1" applyBorder="1" applyAlignment="1" applyProtection="1">
      <alignment horizontal="center" vertical="center"/>
    </xf>
    <xf numFmtId="0" fontId="24" fillId="6" borderId="39" xfId="0" applyFont="1" applyFill="1" applyBorder="1" applyAlignment="1" applyProtection="1">
      <alignment horizontal="center" vertical="center"/>
    </xf>
    <xf numFmtId="0" fontId="24" fillId="6" borderId="31" xfId="0" applyFont="1" applyFill="1" applyBorder="1" applyAlignment="1" applyProtection="1">
      <alignment horizontal="center" vertical="center"/>
    </xf>
    <xf numFmtId="0" fontId="24" fillId="7" borderId="8" xfId="0" applyFont="1" applyFill="1" applyBorder="1" applyAlignment="1" applyProtection="1">
      <alignment horizontal="center" vertical="center" wrapText="1"/>
    </xf>
    <xf numFmtId="0" fontId="24" fillId="7" borderId="10"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12" fillId="5" borderId="50" xfId="0" applyFont="1" applyFill="1" applyBorder="1" applyAlignment="1" applyProtection="1">
      <alignment horizontal="center" vertical="center" wrapText="1"/>
      <protection locked="0"/>
    </xf>
    <xf numFmtId="0" fontId="11" fillId="9" borderId="36" xfId="0" applyFont="1" applyFill="1" applyBorder="1" applyAlignment="1" applyProtection="1">
      <alignment horizontal="center" vertical="center"/>
    </xf>
    <xf numFmtId="0" fontId="13" fillId="5" borderId="1" xfId="0" applyFont="1" applyFill="1" applyBorder="1" applyAlignment="1" applyProtection="1">
      <alignment horizontal="left" vertical="center"/>
      <protection locked="0"/>
    </xf>
    <xf numFmtId="0" fontId="12" fillId="3" borderId="0" xfId="0" applyFont="1" applyFill="1" applyAlignment="1" applyProtection="1">
      <alignment horizontal="left"/>
    </xf>
    <xf numFmtId="0" fontId="14" fillId="6" borderId="29" xfId="0" applyFont="1" applyFill="1" applyBorder="1" applyAlignment="1" applyProtection="1">
      <alignment horizontal="left"/>
    </xf>
    <xf numFmtId="0" fontId="12" fillId="10" borderId="46" xfId="0" applyFont="1" applyFill="1" applyBorder="1" applyAlignment="1" applyProtection="1">
      <alignment horizontal="left"/>
    </xf>
    <xf numFmtId="0" fontId="12" fillId="10" borderId="36" xfId="0" applyFont="1" applyFill="1" applyBorder="1" applyAlignment="1" applyProtection="1">
      <alignment horizontal="left"/>
    </xf>
    <xf numFmtId="0" fontId="12" fillId="10" borderId="39" xfId="0" applyFont="1" applyFill="1" applyBorder="1" applyAlignment="1" applyProtection="1">
      <alignment horizontal="left"/>
    </xf>
    <xf numFmtId="0" fontId="12" fillId="3" borderId="0" xfId="0" applyFont="1" applyFill="1" applyBorder="1" applyAlignment="1" applyProtection="1">
      <alignment horizontal="left"/>
    </xf>
    <xf numFmtId="0" fontId="12" fillId="10" borderId="46" xfId="0" applyFont="1" applyFill="1" applyBorder="1" applyAlignment="1" applyProtection="1">
      <alignment horizontal="left"/>
      <protection locked="0"/>
    </xf>
    <xf numFmtId="0" fontId="12" fillId="10" borderId="36" xfId="0" applyFont="1" applyFill="1" applyBorder="1" applyAlignment="1" applyProtection="1">
      <alignment horizontal="left"/>
      <protection locked="0"/>
    </xf>
    <xf numFmtId="0" fontId="12" fillId="10" borderId="39" xfId="0" applyFont="1" applyFill="1" applyBorder="1" applyAlignment="1" applyProtection="1">
      <alignment horizontal="left"/>
      <protection locked="0"/>
    </xf>
    <xf numFmtId="0" fontId="14" fillId="3" borderId="0" xfId="0" applyFont="1" applyFill="1" applyAlignment="1" applyProtection="1">
      <alignment horizontal="left"/>
    </xf>
    <xf numFmtId="0" fontId="12" fillId="3" borderId="0" xfId="0" applyFont="1" applyFill="1" applyAlignment="1" applyProtection="1"/>
    <xf numFmtId="0" fontId="14" fillId="3" borderId="0" xfId="0" applyFont="1" applyFill="1" applyAlignment="1" applyProtection="1"/>
    <xf numFmtId="0" fontId="13" fillId="5" borderId="1" xfId="0" applyFont="1" applyFill="1" applyBorder="1" applyAlignment="1" applyProtection="1">
      <alignment horizontal="left" vertical="center"/>
      <protection locked="0"/>
    </xf>
    <xf numFmtId="0" fontId="10" fillId="4" borderId="5"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13" fillId="5" borderId="41" xfId="0" applyFont="1" applyFill="1" applyBorder="1" applyAlignment="1" applyProtection="1">
      <alignment horizontal="left" vertical="center"/>
      <protection locked="0"/>
    </xf>
    <xf numFmtId="0" fontId="9" fillId="5" borderId="34" xfId="0" applyFont="1" applyFill="1" applyBorder="1" applyAlignment="1" applyProtection="1">
      <alignment horizontal="center" vertical="center" wrapText="1"/>
      <protection locked="0"/>
    </xf>
    <xf numFmtId="0" fontId="13" fillId="5" borderId="33" xfId="0" applyFont="1" applyFill="1" applyBorder="1" applyAlignment="1" applyProtection="1">
      <alignment horizontal="center" vertical="center"/>
      <protection locked="0"/>
    </xf>
    <xf numFmtId="0" fontId="9" fillId="0" borderId="9"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7" fillId="8" borderId="9" xfId="0" applyFont="1" applyFill="1" applyBorder="1" applyAlignment="1" applyProtection="1">
      <alignment horizontal="left" vertical="center"/>
    </xf>
    <xf numFmtId="0" fontId="7" fillId="8" borderId="0" xfId="0" applyFont="1" applyFill="1" applyBorder="1" applyAlignment="1" applyProtection="1">
      <alignment horizontal="left" vertical="center"/>
    </xf>
    <xf numFmtId="0" fontId="7" fillId="8" borderId="10" xfId="0" applyFont="1" applyFill="1" applyBorder="1" applyAlignment="1" applyProtection="1">
      <alignment horizontal="left" vertical="center"/>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9" fillId="0" borderId="20"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22" xfId="0" applyFont="1" applyBorder="1" applyAlignment="1" applyProtection="1">
      <alignment horizontal="left" vertical="center" wrapText="1"/>
    </xf>
    <xf numFmtId="0" fontId="4" fillId="5" borderId="17"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4" fillId="5" borderId="24"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8" fillId="6" borderId="9"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3" fillId="4" borderId="18" xfId="0" applyFont="1" applyFill="1" applyBorder="1" applyAlignment="1" applyProtection="1">
      <alignment horizontal="center"/>
    </xf>
    <xf numFmtId="0" fontId="3" fillId="4" borderId="5" xfId="0" applyFont="1" applyFill="1" applyBorder="1" applyAlignment="1" applyProtection="1">
      <alignment horizontal="center"/>
    </xf>
    <xf numFmtId="0" fontId="3" fillId="4" borderId="35" xfId="0" applyFont="1" applyFill="1" applyBorder="1" applyAlignment="1" applyProtection="1">
      <alignment horizontal="center"/>
    </xf>
    <xf numFmtId="0" fontId="4" fillId="5" borderId="13"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3" fillId="4" borderId="17" xfId="0" applyFont="1" applyFill="1" applyBorder="1" applyAlignment="1" applyProtection="1">
      <alignment horizontal="center"/>
    </xf>
    <xf numFmtId="0" fontId="3" fillId="4" borderId="1" xfId="0" applyFont="1" applyFill="1" applyBorder="1" applyAlignment="1" applyProtection="1">
      <alignment horizontal="center"/>
    </xf>
    <xf numFmtId="0" fontId="3" fillId="4" borderId="12" xfId="0" applyFont="1" applyFill="1" applyBorder="1" applyAlignment="1" applyProtection="1">
      <alignment horizontal="center"/>
    </xf>
    <xf numFmtId="0" fontId="14" fillId="10" borderId="31" xfId="0" applyFont="1" applyFill="1" applyBorder="1" applyAlignment="1" applyProtection="1">
      <alignment horizontal="center" vertical="center" wrapText="1"/>
    </xf>
    <xf numFmtId="0" fontId="14" fillId="10" borderId="29" xfId="0" applyFont="1" applyFill="1" applyBorder="1" applyAlignment="1" applyProtection="1">
      <alignment horizontal="center" vertical="center" wrapText="1"/>
    </xf>
    <xf numFmtId="0" fontId="14" fillId="10" borderId="30" xfId="0" applyFont="1" applyFill="1" applyBorder="1" applyAlignment="1" applyProtection="1">
      <alignment horizontal="center" vertical="center" wrapText="1"/>
    </xf>
    <xf numFmtId="0" fontId="3" fillId="4" borderId="32"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34" xfId="0" applyFont="1" applyFill="1" applyBorder="1" applyAlignment="1" applyProtection="1">
      <alignment horizontal="center"/>
    </xf>
    <xf numFmtId="0" fontId="14" fillId="2" borderId="31"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14" fillId="2" borderId="30" xfId="0" applyFont="1" applyFill="1" applyBorder="1" applyAlignment="1" applyProtection="1">
      <alignment horizontal="center" vertical="center" wrapText="1"/>
    </xf>
    <xf numFmtId="0" fontId="14" fillId="5" borderId="31" xfId="0" applyFont="1" applyFill="1" applyBorder="1" applyAlignment="1" applyProtection="1">
      <alignment horizontal="center" vertical="center" wrapText="1"/>
    </xf>
    <xf numFmtId="0" fontId="14" fillId="5" borderId="29" xfId="0" applyFont="1" applyFill="1" applyBorder="1" applyAlignment="1" applyProtection="1">
      <alignment horizontal="center" vertical="center" wrapText="1"/>
    </xf>
    <xf numFmtId="0" fontId="14" fillId="5" borderId="30" xfId="0" applyFont="1" applyFill="1" applyBorder="1" applyAlignment="1" applyProtection="1">
      <alignment horizontal="center" vertical="center" wrapText="1"/>
    </xf>
    <xf numFmtId="0" fontId="12" fillId="5" borderId="11"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25" fillId="4" borderId="11" xfId="0" applyFont="1" applyFill="1" applyBorder="1" applyAlignment="1" applyProtection="1">
      <alignment horizontal="left" vertical="center" wrapText="1"/>
    </xf>
    <xf numFmtId="0" fontId="25" fillId="4" borderId="4" xfId="0" applyFont="1" applyFill="1" applyBorder="1" applyAlignment="1" applyProtection="1">
      <alignment horizontal="left" vertical="center" wrapText="1"/>
    </xf>
    <xf numFmtId="0" fontId="25" fillId="4" borderId="25" xfId="0" applyFont="1" applyFill="1" applyBorder="1" applyAlignment="1" applyProtection="1">
      <alignment horizontal="left" vertical="center" wrapText="1"/>
    </xf>
    <xf numFmtId="0" fontId="12" fillId="5" borderId="6" xfId="0" applyFont="1" applyFill="1" applyBorder="1" applyAlignment="1" applyProtection="1">
      <alignment horizontal="left" vertical="top" wrapText="1"/>
      <protection locked="0"/>
    </xf>
    <xf numFmtId="0" fontId="12" fillId="5" borderId="7" xfId="0" applyFont="1" applyFill="1" applyBorder="1" applyAlignment="1" applyProtection="1">
      <alignment horizontal="left" vertical="top" wrapText="1"/>
      <protection locked="0"/>
    </xf>
    <xf numFmtId="0" fontId="12" fillId="5" borderId="8" xfId="0" applyFont="1" applyFill="1" applyBorder="1" applyAlignment="1" applyProtection="1">
      <alignment horizontal="left" vertical="top" wrapText="1"/>
      <protection locked="0"/>
    </xf>
    <xf numFmtId="0" fontId="12" fillId="5" borderId="9" xfId="0" applyFont="1" applyFill="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20" xfId="0" applyFont="1" applyFill="1" applyBorder="1" applyAlignment="1" applyProtection="1">
      <alignment horizontal="left" vertical="top" wrapText="1"/>
      <protection locked="0"/>
    </xf>
    <xf numFmtId="0" fontId="12" fillId="5" borderId="21" xfId="0" applyFont="1" applyFill="1" applyBorder="1" applyAlignment="1" applyProtection="1">
      <alignment horizontal="left" vertical="top" wrapText="1"/>
      <protection locked="0"/>
    </xf>
    <xf numFmtId="0" fontId="12" fillId="5" borderId="22" xfId="0" applyFont="1" applyFill="1" applyBorder="1" applyAlignment="1" applyProtection="1">
      <alignment horizontal="left" vertical="top" wrapText="1"/>
      <protection locked="0"/>
    </xf>
    <xf numFmtId="0" fontId="15" fillId="0" borderId="11" xfId="0" applyFont="1" applyBorder="1" applyAlignment="1" applyProtection="1">
      <alignment horizontal="left" vertical="center" wrapText="1"/>
    </xf>
    <xf numFmtId="0" fontId="15" fillId="0" borderId="3" xfId="0" applyFont="1" applyBorder="1" applyAlignment="1" applyProtection="1">
      <alignment horizontal="left" vertical="center" wrapText="1"/>
    </xf>
    <xf numFmtId="0" fontId="25" fillId="4" borderId="9" xfId="0" applyFont="1" applyFill="1" applyBorder="1" applyAlignment="1" applyProtection="1">
      <alignment horizontal="left" vertical="center" wrapText="1"/>
    </xf>
    <xf numFmtId="0" fontId="25" fillId="4" borderId="0" xfId="0" applyFont="1" applyFill="1" applyBorder="1" applyAlignment="1" applyProtection="1">
      <alignment horizontal="left" vertical="center" wrapText="1"/>
    </xf>
    <xf numFmtId="0" fontId="25" fillId="4" borderId="10" xfId="0" applyFont="1" applyFill="1" applyBorder="1" applyAlignment="1" applyProtection="1">
      <alignment horizontal="left" vertical="center" wrapText="1"/>
    </xf>
    <xf numFmtId="0" fontId="12" fillId="5" borderId="13"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7" fillId="2" borderId="31" xfId="0" applyFont="1" applyFill="1" applyBorder="1" applyAlignment="1" applyProtection="1">
      <alignment horizontal="center" vertical="center" wrapText="1"/>
    </xf>
    <xf numFmtId="0" fontId="17" fillId="2" borderId="29" xfId="0" applyFont="1" applyFill="1" applyBorder="1" applyAlignment="1" applyProtection="1">
      <alignment horizontal="center" vertical="center" wrapText="1"/>
    </xf>
    <xf numFmtId="0" fontId="17" fillId="2" borderId="30" xfId="0" applyFont="1" applyFill="1" applyBorder="1" applyAlignment="1" applyProtection="1">
      <alignment horizontal="center" vertical="center" wrapText="1"/>
    </xf>
    <xf numFmtId="0" fontId="25" fillId="0" borderId="11" xfId="0" applyFont="1" applyBorder="1" applyAlignment="1" applyProtection="1">
      <alignment horizontal="left"/>
    </xf>
    <xf numFmtId="0" fontId="25" fillId="0" borderId="3" xfId="0" applyFont="1" applyBorder="1" applyAlignment="1" applyProtection="1">
      <alignment horizontal="left"/>
    </xf>
    <xf numFmtId="0" fontId="15" fillId="0" borderId="4" xfId="0" applyFont="1" applyBorder="1" applyAlignment="1" applyProtection="1">
      <alignment horizontal="left" vertical="center" wrapText="1"/>
    </xf>
    <xf numFmtId="0" fontId="25" fillId="0" borderId="11"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14" fontId="20" fillId="3" borderId="0" xfId="0" applyNumberFormat="1" applyFont="1" applyFill="1" applyBorder="1" applyAlignment="1" applyProtection="1">
      <alignment horizontal="center" vertical="center"/>
    </xf>
    <xf numFmtId="14" fontId="20" fillId="3" borderId="5" xfId="0" applyNumberFormat="1" applyFont="1" applyFill="1" applyBorder="1" applyAlignment="1" applyProtection="1">
      <alignment horizontal="center" vertical="center"/>
    </xf>
    <xf numFmtId="0" fontId="21" fillId="3" borderId="0" xfId="0" applyFont="1" applyFill="1" applyBorder="1" applyAlignment="1" applyProtection="1">
      <alignment horizontal="center" vertical="center"/>
    </xf>
    <xf numFmtId="0" fontId="21" fillId="3" borderId="10" xfId="0" applyFont="1" applyFill="1" applyBorder="1" applyAlignment="1" applyProtection="1">
      <alignment horizontal="center" vertical="center"/>
    </xf>
    <xf numFmtId="0" fontId="17" fillId="10" borderId="31" xfId="0" applyFont="1" applyFill="1" applyBorder="1" applyAlignment="1" applyProtection="1">
      <alignment horizontal="center" vertical="center" wrapText="1"/>
    </xf>
    <xf numFmtId="0" fontId="17" fillId="10" borderId="29" xfId="0" applyFont="1" applyFill="1" applyBorder="1" applyAlignment="1" applyProtection="1">
      <alignment horizontal="center" vertical="center" wrapText="1"/>
    </xf>
    <xf numFmtId="0" fontId="17" fillId="10" borderId="30" xfId="0" applyFont="1" applyFill="1" applyBorder="1" applyAlignment="1" applyProtection="1">
      <alignment horizontal="center" vertical="center" wrapText="1"/>
    </xf>
    <xf numFmtId="0" fontId="13" fillId="5" borderId="11" xfId="0" applyFont="1" applyFill="1" applyBorder="1" applyAlignment="1" applyProtection="1">
      <alignment horizontal="left" vertical="center"/>
      <protection locked="0"/>
    </xf>
    <xf numFmtId="0" fontId="13" fillId="5" borderId="4" xfId="0" applyFont="1" applyFill="1" applyBorder="1" applyAlignment="1" applyProtection="1">
      <alignment horizontal="left" vertical="center"/>
      <protection locked="0"/>
    </xf>
    <xf numFmtId="0" fontId="13" fillId="5" borderId="3" xfId="0" applyFont="1" applyFill="1" applyBorder="1" applyAlignment="1" applyProtection="1">
      <alignment horizontal="left" vertical="center"/>
      <protection locked="0"/>
    </xf>
    <xf numFmtId="0" fontId="13" fillId="5" borderId="2" xfId="0" applyFont="1" applyFill="1" applyBorder="1" applyAlignment="1" applyProtection="1">
      <alignment horizontal="left" vertical="center"/>
      <protection locked="0"/>
    </xf>
    <xf numFmtId="0" fontId="12" fillId="10" borderId="17" xfId="0" applyFont="1" applyFill="1" applyBorder="1" applyAlignment="1" applyProtection="1">
      <protection locked="0"/>
    </xf>
    <xf numFmtId="0" fontId="12" fillId="10" borderId="12" xfId="0" applyFont="1" applyFill="1" applyBorder="1" applyAlignment="1" applyProtection="1">
      <protection locked="0"/>
    </xf>
    <xf numFmtId="0" fontId="13" fillId="5" borderId="11"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2" xfId="0" applyFont="1" applyFill="1" applyBorder="1" applyAlignment="1" applyProtection="1">
      <alignment vertical="center"/>
      <protection locked="0"/>
    </xf>
    <xf numFmtId="0" fontId="7" fillId="8" borderId="38" xfId="0" applyFont="1" applyFill="1" applyBorder="1" applyAlignment="1" applyProtection="1">
      <alignment horizontal="center" vertical="center"/>
    </xf>
    <xf numFmtId="0" fontId="7" fillId="8" borderId="37" xfId="0" applyFont="1" applyFill="1" applyBorder="1" applyAlignment="1" applyProtection="1">
      <alignment horizontal="center" vertical="center"/>
    </xf>
    <xf numFmtId="0" fontId="12" fillId="10" borderId="24" xfId="0" applyFont="1" applyFill="1" applyBorder="1" applyAlignment="1" applyProtection="1">
      <protection locked="0"/>
    </xf>
    <xf numFmtId="0" fontId="12" fillId="10" borderId="23" xfId="0" applyFont="1" applyFill="1" applyBorder="1" applyAlignment="1" applyProtection="1">
      <protection locked="0"/>
    </xf>
    <xf numFmtId="0" fontId="12" fillId="10" borderId="26" xfId="0" applyFont="1" applyFill="1" applyBorder="1" applyAlignment="1" applyProtection="1">
      <protection locked="0"/>
    </xf>
    <xf numFmtId="0" fontId="12" fillId="10" borderId="27" xfId="0" applyFont="1" applyFill="1" applyBorder="1" applyAlignment="1" applyProtection="1">
      <protection locked="0"/>
    </xf>
    <xf numFmtId="0" fontId="16" fillId="6" borderId="31" xfId="0" applyFont="1" applyFill="1" applyBorder="1" applyAlignment="1" applyProtection="1">
      <alignment horizontal="center" vertical="center" wrapText="1"/>
    </xf>
    <xf numFmtId="0" fontId="16" fillId="6" borderId="37" xfId="0" applyFont="1" applyFill="1" applyBorder="1" applyAlignment="1" applyProtection="1">
      <alignment horizontal="center" vertical="center" wrapText="1"/>
    </xf>
    <xf numFmtId="0" fontId="7" fillId="8" borderId="29"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13" fillId="5" borderId="17" xfId="0" applyFont="1" applyFill="1" applyBorder="1" applyAlignment="1" applyProtection="1">
      <alignment horizontal="left" vertical="center"/>
      <protection locked="0"/>
    </xf>
    <xf numFmtId="0" fontId="13" fillId="5" borderId="1" xfId="0" applyFont="1" applyFill="1" applyBorder="1" applyAlignment="1" applyProtection="1">
      <alignment horizontal="left" vertical="center"/>
      <protection locked="0"/>
    </xf>
    <xf numFmtId="0" fontId="7" fillId="8" borderId="31" xfId="0" applyFont="1" applyFill="1" applyBorder="1" applyAlignment="1" applyProtection="1">
      <alignment horizontal="center" vertical="center"/>
    </xf>
    <xf numFmtId="0" fontId="10" fillId="4" borderId="5"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8"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protection locked="0"/>
    </xf>
    <xf numFmtId="0" fontId="13" fillId="5" borderId="3" xfId="0" applyFont="1" applyFill="1" applyBorder="1" applyAlignment="1" applyProtection="1">
      <alignment horizontal="center" vertical="center"/>
      <protection locked="0"/>
    </xf>
    <xf numFmtId="0" fontId="7" fillId="8" borderId="36" xfId="0" applyFont="1" applyFill="1" applyBorder="1" applyAlignment="1" applyProtection="1">
      <alignment horizontal="center" vertical="center"/>
    </xf>
    <xf numFmtId="0" fontId="5" fillId="6" borderId="6" xfId="0" applyFont="1" applyFill="1" applyBorder="1" applyAlignment="1" applyProtection="1">
      <alignment horizontal="left" vertical="center" wrapText="1"/>
    </xf>
    <xf numFmtId="0" fontId="5" fillId="6" borderId="7" xfId="0" applyFont="1" applyFill="1" applyBorder="1" applyAlignment="1" applyProtection="1">
      <alignment horizontal="left" vertical="center" wrapText="1"/>
    </xf>
    <xf numFmtId="0" fontId="5" fillId="6" borderId="8" xfId="0" applyFont="1" applyFill="1" applyBorder="1" applyAlignment="1" applyProtection="1">
      <alignment horizontal="left" vertical="center" wrapText="1"/>
    </xf>
    <xf numFmtId="0" fontId="7" fillId="8" borderId="9" xfId="0" applyFont="1" applyFill="1" applyBorder="1" applyAlignment="1" applyProtection="1">
      <alignment horizontal="left" vertical="center" wrapText="1"/>
    </xf>
    <xf numFmtId="0" fontId="7" fillId="8" borderId="0" xfId="0"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13" fillId="5" borderId="40" xfId="0" applyFont="1" applyFill="1" applyBorder="1" applyAlignment="1" applyProtection="1">
      <alignment horizontal="left" vertical="center"/>
      <protection locked="0"/>
    </xf>
    <xf numFmtId="0" fontId="13" fillId="5" borderId="19" xfId="0" applyFont="1" applyFill="1" applyBorder="1" applyAlignment="1" applyProtection="1">
      <alignment horizontal="left" vertical="center"/>
      <protection locked="0"/>
    </xf>
    <xf numFmtId="0" fontId="13" fillId="5" borderId="13" xfId="0" applyFont="1" applyFill="1" applyBorder="1" applyAlignment="1" applyProtection="1">
      <alignment horizontal="left" vertical="center"/>
      <protection locked="0"/>
    </xf>
    <xf numFmtId="0" fontId="13" fillId="5" borderId="14" xfId="0" applyFont="1" applyFill="1" applyBorder="1" applyAlignment="1" applyProtection="1">
      <alignment horizontal="left" vertical="center"/>
      <protection locked="0"/>
    </xf>
    <xf numFmtId="0" fontId="13" fillId="5" borderId="40"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5" fillId="6" borderId="9" xfId="0" applyFont="1" applyFill="1" applyBorder="1" applyAlignment="1" applyProtection="1">
      <alignment horizontal="left" vertical="center" wrapText="1"/>
    </xf>
    <xf numFmtId="0" fontId="5" fillId="6" borderId="0" xfId="0" applyFont="1" applyFill="1" applyBorder="1" applyAlignment="1" applyProtection="1">
      <alignment horizontal="left" vertical="center" wrapText="1"/>
    </xf>
    <xf numFmtId="0" fontId="5" fillId="6" borderId="10" xfId="0" applyFont="1" applyFill="1" applyBorder="1" applyAlignment="1" applyProtection="1">
      <alignment horizontal="left" vertical="center" wrapText="1"/>
    </xf>
    <xf numFmtId="0" fontId="13" fillId="5" borderId="44" xfId="0" applyFont="1" applyFill="1" applyBorder="1" applyAlignment="1" applyProtection="1">
      <alignment horizontal="left" vertical="center"/>
      <protection locked="0"/>
    </xf>
    <xf numFmtId="0" fontId="13" fillId="5" borderId="42" xfId="0" applyFont="1" applyFill="1" applyBorder="1" applyAlignment="1" applyProtection="1">
      <alignment horizontal="left" vertical="center"/>
      <protection locked="0"/>
    </xf>
    <xf numFmtId="0" fontId="13" fillId="5" borderId="32" xfId="0" applyFont="1" applyFill="1" applyBorder="1" applyAlignment="1" applyProtection="1">
      <alignment horizontal="left" vertical="center"/>
      <protection locked="0"/>
    </xf>
    <xf numFmtId="0" fontId="13" fillId="5" borderId="33" xfId="0" applyFont="1" applyFill="1" applyBorder="1" applyAlignment="1" applyProtection="1">
      <alignment horizontal="left" vertical="center"/>
      <protection locked="0"/>
    </xf>
    <xf numFmtId="0" fontId="13" fillId="5" borderId="51" xfId="0" applyFont="1" applyFill="1" applyBorder="1" applyAlignment="1" applyProtection="1">
      <alignment vertical="center"/>
      <protection locked="0"/>
    </xf>
    <xf numFmtId="0" fontId="13" fillId="5" borderId="52" xfId="0" applyFont="1" applyFill="1" applyBorder="1" applyAlignment="1" applyProtection="1">
      <alignment vertical="center"/>
      <protection locked="0"/>
    </xf>
    <xf numFmtId="0" fontId="13" fillId="5" borderId="48" xfId="0" applyFont="1" applyFill="1" applyBorder="1" applyAlignment="1" applyProtection="1">
      <alignment vertical="center"/>
      <protection locked="0"/>
    </xf>
    <xf numFmtId="0" fontId="13" fillId="5" borderId="53" xfId="0" applyFont="1" applyFill="1" applyBorder="1" applyAlignment="1" applyProtection="1">
      <alignment vertical="center"/>
      <protection locked="0"/>
    </xf>
    <xf numFmtId="0" fontId="13" fillId="5" borderId="53" xfId="0" applyFont="1" applyFill="1" applyBorder="1" applyAlignment="1" applyProtection="1">
      <alignment horizontal="left" vertical="center"/>
      <protection locked="0"/>
    </xf>
    <xf numFmtId="0" fontId="13" fillId="5" borderId="52" xfId="0" applyFont="1" applyFill="1" applyBorder="1" applyAlignment="1" applyProtection="1">
      <alignment horizontal="left" vertical="center"/>
      <protection locked="0"/>
    </xf>
    <xf numFmtId="0" fontId="2" fillId="2" borderId="7" xfId="0" applyFont="1" applyFill="1" applyBorder="1" applyAlignment="1" applyProtection="1">
      <alignment horizontal="left"/>
    </xf>
    <xf numFmtId="0" fontId="2" fillId="2" borderId="8"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14" fontId="20" fillId="3" borderId="0" xfId="0" applyNumberFormat="1" applyFont="1" applyFill="1" applyBorder="1" applyAlignment="1" applyProtection="1">
      <alignment horizontal="left" vertical="center"/>
    </xf>
    <xf numFmtId="14" fontId="20" fillId="3" borderId="21" xfId="0" applyNumberFormat="1" applyFont="1" applyFill="1" applyBorder="1" applyAlignment="1" applyProtection="1">
      <alignment horizontal="left" vertical="center"/>
    </xf>
    <xf numFmtId="0" fontId="25" fillId="4" borderId="6" xfId="0" applyFont="1" applyFill="1" applyBorder="1" applyAlignment="1" applyProtection="1">
      <alignment horizontal="left" vertical="top" wrapText="1"/>
    </xf>
    <xf numFmtId="0" fontId="25" fillId="4" borderId="7" xfId="0" applyFont="1" applyFill="1" applyBorder="1" applyAlignment="1" applyProtection="1">
      <alignment horizontal="left" vertical="top" wrapText="1"/>
    </xf>
    <xf numFmtId="0" fontId="25" fillId="4" borderId="8" xfId="0" applyFont="1" applyFill="1" applyBorder="1" applyAlignment="1" applyProtection="1">
      <alignment horizontal="left" vertical="top" wrapText="1"/>
    </xf>
    <xf numFmtId="0" fontId="17" fillId="2" borderId="6"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2" fillId="10" borderId="32" xfId="0" applyFont="1" applyFill="1" applyBorder="1" applyAlignment="1" applyProtection="1">
      <protection locked="0"/>
    </xf>
    <xf numFmtId="0" fontId="12" fillId="10" borderId="34" xfId="0" applyFont="1" applyFill="1" applyBorder="1" applyAlignment="1" applyProtection="1">
      <protection locked="0"/>
    </xf>
    <xf numFmtId="0" fontId="12" fillId="10" borderId="11" xfId="0" applyFont="1" applyFill="1" applyBorder="1" applyAlignment="1" applyProtection="1">
      <protection locked="0"/>
    </xf>
    <xf numFmtId="0" fontId="12" fillId="10" borderId="25" xfId="0" applyFont="1" applyFill="1" applyBorder="1" applyAlignment="1" applyProtection="1">
      <protection locked="0"/>
    </xf>
    <xf numFmtId="0" fontId="13" fillId="5" borderId="24" xfId="0" applyFont="1" applyFill="1" applyBorder="1" applyAlignment="1" applyProtection="1">
      <alignment horizontal="left" vertical="center"/>
      <protection locked="0"/>
    </xf>
    <xf numFmtId="0" fontId="13" fillId="5" borderId="41" xfId="0" applyFont="1" applyFill="1" applyBorder="1" applyAlignment="1" applyProtection="1">
      <alignment horizontal="left" vertical="center"/>
      <protection locked="0"/>
    </xf>
    <xf numFmtId="0" fontId="12" fillId="10" borderId="17" xfId="0" applyFont="1" applyFill="1" applyBorder="1" applyAlignment="1" applyProtection="1">
      <alignment horizontal="left"/>
      <protection locked="0"/>
    </xf>
    <xf numFmtId="0" fontId="12" fillId="10" borderId="12" xfId="0" applyFont="1" applyFill="1" applyBorder="1" applyAlignment="1" applyProtection="1">
      <alignment horizontal="left"/>
      <protection locked="0"/>
    </xf>
    <xf numFmtId="0" fontId="16" fillId="8" borderId="10" xfId="0" applyFont="1" applyFill="1" applyBorder="1" applyAlignment="1" applyProtection="1">
      <alignment horizontal="center" vertical="center"/>
    </xf>
    <xf numFmtId="0" fontId="16" fillId="8" borderId="35" xfId="0" applyFont="1" applyFill="1" applyBorder="1" applyAlignment="1" applyProtection="1">
      <alignment horizontal="center" vertical="center"/>
    </xf>
    <xf numFmtId="0" fontId="16" fillId="8" borderId="29" xfId="0" applyFont="1" applyFill="1" applyBorder="1" applyAlignment="1" applyProtection="1">
      <alignment horizontal="center" vertical="center"/>
    </xf>
    <xf numFmtId="0" fontId="16" fillId="8" borderId="37" xfId="0" applyFont="1" applyFill="1" applyBorder="1" applyAlignment="1" applyProtection="1">
      <alignment horizontal="center" vertical="center"/>
    </xf>
    <xf numFmtId="0" fontId="16" fillId="8" borderId="8" xfId="0" applyFont="1" applyFill="1" applyBorder="1" applyAlignment="1" applyProtection="1">
      <alignment horizontal="center" vertical="center"/>
    </xf>
    <xf numFmtId="0" fontId="16" fillId="8" borderId="31" xfId="0" applyFont="1" applyFill="1" applyBorder="1" applyAlignment="1" applyProtection="1">
      <alignment horizontal="center" vertical="center"/>
    </xf>
    <xf numFmtId="0" fontId="25" fillId="4" borderId="6" xfId="0" applyFont="1" applyFill="1" applyBorder="1" applyAlignment="1" applyProtection="1">
      <alignment horizontal="left" vertical="center" wrapText="1"/>
    </xf>
    <xf numFmtId="0" fontId="25" fillId="4" borderId="7" xfId="0" applyFont="1" applyFill="1" applyBorder="1" applyAlignment="1" applyProtection="1">
      <alignment horizontal="left" vertical="center" wrapText="1"/>
    </xf>
    <xf numFmtId="0" fontId="25" fillId="4" borderId="8"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1</xdr:row>
      <xdr:rowOff>47625</xdr:rowOff>
    </xdr:from>
    <xdr:to>
      <xdr:col>1</xdr:col>
      <xdr:colOff>2552700</xdr:colOff>
      <xdr:row>4</xdr:row>
      <xdr:rowOff>161925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twoCellAnchor editAs="oneCell">
    <xdr:from>
      <xdr:col>1</xdr:col>
      <xdr:colOff>123825</xdr:colOff>
      <xdr:row>1</xdr:row>
      <xdr:rowOff>47625</xdr:rowOff>
    </xdr:from>
    <xdr:to>
      <xdr:col>1</xdr:col>
      <xdr:colOff>2552700</xdr:colOff>
      <xdr:row>4</xdr:row>
      <xdr:rowOff>161925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90500"/>
          <a:ext cx="2428875"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2</xdr:col>
      <xdr:colOff>133350</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twoCellAnchor editAs="oneCell">
    <xdr:from>
      <xdr:col>1</xdr:col>
      <xdr:colOff>0</xdr:colOff>
      <xdr:row>1</xdr:row>
      <xdr:rowOff>57150</xdr:rowOff>
    </xdr:from>
    <xdr:to>
      <xdr:col>2</xdr:col>
      <xdr:colOff>133350</xdr:colOff>
      <xdr:row>4</xdr:row>
      <xdr:rowOff>171450</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7175" y="200025"/>
          <a:ext cx="2428875" cy="952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57150</xdr:rowOff>
    </xdr:from>
    <xdr:to>
      <xdr:col>1</xdr:col>
      <xdr:colOff>2428875</xdr:colOff>
      <xdr:row>4</xdr:row>
      <xdr:rowOff>171450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twoCellAnchor editAs="oneCell">
    <xdr:from>
      <xdr:col>1</xdr:col>
      <xdr:colOff>0</xdr:colOff>
      <xdr:row>1</xdr:row>
      <xdr:rowOff>57150</xdr:rowOff>
    </xdr:from>
    <xdr:to>
      <xdr:col>1</xdr:col>
      <xdr:colOff>2428875</xdr:colOff>
      <xdr:row>4</xdr:row>
      <xdr:rowOff>171450</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200025"/>
          <a:ext cx="2428875" cy="952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J20"/>
  <sheetViews>
    <sheetView workbookViewId="0">
      <selection activeCell="B8" sqref="B8:J8"/>
    </sheetView>
  </sheetViews>
  <sheetFormatPr baseColWidth="10" defaultColWidth="9.140625" defaultRowHeight="30" customHeight="1" x14ac:dyDescent="0.25"/>
  <cols>
    <col min="1" max="1" width="1.5703125" style="37" customWidth="1"/>
    <col min="2" max="2" width="42.42578125" style="49" customWidth="1"/>
    <col min="3" max="3" width="21.5703125" style="37" customWidth="1"/>
    <col min="4" max="4" width="32" style="37" customWidth="1"/>
    <col min="5" max="5" width="14" style="37" customWidth="1"/>
    <col min="6" max="6" width="13.5703125" style="37" customWidth="1"/>
    <col min="7" max="7" width="23.140625" style="37" customWidth="1"/>
    <col min="8" max="8" width="26.85546875" style="37" customWidth="1"/>
    <col min="9" max="9" width="18.5703125" style="37" customWidth="1"/>
    <col min="10" max="10" width="16.5703125" style="37" customWidth="1"/>
    <col min="11" max="16384" width="9.140625" style="37"/>
  </cols>
  <sheetData>
    <row r="1" spans="2:10" ht="11.25" customHeight="1" thickBot="1" x14ac:dyDescent="0.3">
      <c r="B1" s="37"/>
    </row>
    <row r="2" spans="2:10" ht="30" customHeight="1" x14ac:dyDescent="0.3">
      <c r="B2" s="38"/>
      <c r="C2" s="39"/>
      <c r="D2" s="39"/>
      <c r="E2" s="39"/>
      <c r="F2" s="39"/>
      <c r="G2" s="39"/>
      <c r="H2" s="39"/>
      <c r="I2" s="39"/>
      <c r="J2" s="40"/>
    </row>
    <row r="3" spans="2:10" ht="18.75" customHeight="1" x14ac:dyDescent="0.3">
      <c r="B3" s="41"/>
      <c r="C3" s="42" t="s">
        <v>0</v>
      </c>
      <c r="D3" s="42"/>
      <c r="E3" s="42"/>
      <c r="F3" s="42"/>
      <c r="G3" s="42"/>
      <c r="H3" s="42"/>
      <c r="I3" s="42"/>
      <c r="J3" s="43"/>
    </row>
    <row r="4" spans="2:10" ht="17.25" customHeight="1" x14ac:dyDescent="0.3">
      <c r="B4" s="41"/>
      <c r="C4" s="42" t="s">
        <v>116</v>
      </c>
      <c r="D4" s="42"/>
      <c r="E4" s="42"/>
      <c r="F4" s="42"/>
      <c r="G4" s="42"/>
      <c r="H4" s="42"/>
      <c r="I4" s="42"/>
      <c r="J4" s="43"/>
    </row>
    <row r="5" spans="2:10" ht="15.75" customHeight="1" x14ac:dyDescent="0.3">
      <c r="B5" s="41"/>
      <c r="C5" s="42"/>
      <c r="D5" s="42"/>
      <c r="E5" s="42"/>
      <c r="F5" s="42"/>
      <c r="G5" s="42"/>
      <c r="H5" s="42"/>
      <c r="I5" s="42"/>
      <c r="J5" s="43"/>
    </row>
    <row r="6" spans="2:10" s="47" customFormat="1" ht="38.25" customHeight="1" x14ac:dyDescent="0.25">
      <c r="B6" s="44" t="s">
        <v>21</v>
      </c>
      <c r="C6" s="45"/>
      <c r="D6" s="45"/>
      <c r="E6" s="45"/>
      <c r="F6" s="45"/>
      <c r="G6" s="45"/>
      <c r="H6" s="45"/>
      <c r="I6" s="45"/>
      <c r="J6" s="46"/>
    </row>
    <row r="7" spans="2:10" s="47" customFormat="1" ht="23.25" customHeight="1" thickBot="1" x14ac:dyDescent="0.3">
      <c r="B7" s="178" t="s">
        <v>22</v>
      </c>
      <c r="C7" s="179"/>
      <c r="D7" s="179"/>
      <c r="E7" s="179"/>
      <c r="F7" s="179"/>
      <c r="G7" s="179"/>
      <c r="H7" s="179"/>
      <c r="I7" s="179"/>
      <c r="J7" s="180"/>
    </row>
    <row r="8" spans="2:10" s="48" customFormat="1" ht="30" customHeight="1" x14ac:dyDescent="0.25">
      <c r="B8" s="181" t="s">
        <v>23</v>
      </c>
      <c r="C8" s="182"/>
      <c r="D8" s="182"/>
      <c r="E8" s="182"/>
      <c r="F8" s="182"/>
      <c r="G8" s="182"/>
      <c r="H8" s="182"/>
      <c r="I8" s="182"/>
      <c r="J8" s="183"/>
    </row>
    <row r="9" spans="2:10" s="48" customFormat="1" ht="30" customHeight="1" x14ac:dyDescent="0.25">
      <c r="B9" s="175" t="s">
        <v>24</v>
      </c>
      <c r="C9" s="176"/>
      <c r="D9" s="176"/>
      <c r="E9" s="176"/>
      <c r="F9" s="176"/>
      <c r="G9" s="176"/>
      <c r="H9" s="176"/>
      <c r="I9" s="176"/>
      <c r="J9" s="177"/>
    </row>
    <row r="10" spans="2:10" s="48" customFormat="1" ht="30" customHeight="1" x14ac:dyDescent="0.25">
      <c r="B10" s="175" t="s">
        <v>25</v>
      </c>
      <c r="C10" s="176"/>
      <c r="D10" s="176"/>
      <c r="E10" s="176"/>
      <c r="F10" s="176"/>
      <c r="G10" s="176"/>
      <c r="H10" s="176"/>
      <c r="I10" s="176"/>
      <c r="J10" s="177"/>
    </row>
    <row r="11" spans="2:10" s="48" customFormat="1" ht="30" customHeight="1" x14ac:dyDescent="0.25">
      <c r="B11" s="175" t="s">
        <v>26</v>
      </c>
      <c r="C11" s="176"/>
      <c r="D11" s="176"/>
      <c r="E11" s="176"/>
      <c r="F11" s="176"/>
      <c r="G11" s="176"/>
      <c r="H11" s="176"/>
      <c r="I11" s="176"/>
      <c r="J11" s="177"/>
    </row>
    <row r="12" spans="2:10" s="48" customFormat="1" ht="30" customHeight="1" x14ac:dyDescent="0.25">
      <c r="B12" s="175" t="s">
        <v>27</v>
      </c>
      <c r="C12" s="176"/>
      <c r="D12" s="176"/>
      <c r="E12" s="176"/>
      <c r="F12" s="176"/>
      <c r="G12" s="176"/>
      <c r="H12" s="176"/>
      <c r="I12" s="176"/>
      <c r="J12" s="177"/>
    </row>
    <row r="13" spans="2:10" s="48" customFormat="1" ht="45.75" customHeight="1" x14ac:dyDescent="0.25">
      <c r="B13" s="175" t="s">
        <v>28</v>
      </c>
      <c r="C13" s="176"/>
      <c r="D13" s="176"/>
      <c r="E13" s="176"/>
      <c r="F13" s="176"/>
      <c r="G13" s="176"/>
      <c r="H13" s="176"/>
      <c r="I13" s="176"/>
      <c r="J13" s="177"/>
    </row>
    <row r="14" spans="2:10" s="48" customFormat="1" ht="30" customHeight="1" x14ac:dyDescent="0.25">
      <c r="B14" s="175" t="s">
        <v>29</v>
      </c>
      <c r="C14" s="176"/>
      <c r="D14" s="176"/>
      <c r="E14" s="176"/>
      <c r="F14" s="176"/>
      <c r="G14" s="176"/>
      <c r="H14" s="176"/>
      <c r="I14" s="176"/>
      <c r="J14" s="177"/>
    </row>
    <row r="15" spans="2:10" s="48" customFormat="1" ht="30" customHeight="1" x14ac:dyDescent="0.25">
      <c r="B15" s="175" t="s">
        <v>30</v>
      </c>
      <c r="C15" s="176"/>
      <c r="D15" s="176"/>
      <c r="E15" s="176"/>
      <c r="F15" s="176"/>
      <c r="G15" s="176"/>
      <c r="H15" s="176"/>
      <c r="I15" s="176"/>
      <c r="J15" s="177"/>
    </row>
    <row r="16" spans="2:10" s="48" customFormat="1" ht="30" customHeight="1" x14ac:dyDescent="0.25">
      <c r="B16" s="175" t="s">
        <v>31</v>
      </c>
      <c r="C16" s="176"/>
      <c r="D16" s="176"/>
      <c r="E16" s="176"/>
      <c r="F16" s="176"/>
      <c r="G16" s="176"/>
      <c r="H16" s="176"/>
      <c r="I16" s="176"/>
      <c r="J16" s="177"/>
    </row>
    <row r="17" spans="2:10" s="48" customFormat="1" ht="50.25" customHeight="1" x14ac:dyDescent="0.25">
      <c r="B17" s="175" t="s">
        <v>32</v>
      </c>
      <c r="C17" s="176"/>
      <c r="D17" s="176"/>
      <c r="E17" s="176"/>
      <c r="F17" s="176"/>
      <c r="G17" s="176"/>
      <c r="H17" s="176"/>
      <c r="I17" s="176"/>
      <c r="J17" s="177"/>
    </row>
    <row r="18" spans="2:10" s="48" customFormat="1" ht="30" customHeight="1" x14ac:dyDescent="0.25">
      <c r="B18" s="175" t="s">
        <v>33</v>
      </c>
      <c r="C18" s="176"/>
      <c r="D18" s="176"/>
      <c r="E18" s="176"/>
      <c r="F18" s="176"/>
      <c r="G18" s="176"/>
      <c r="H18" s="176"/>
      <c r="I18" s="176"/>
      <c r="J18" s="177"/>
    </row>
    <row r="19" spans="2:10" s="48" customFormat="1" ht="41.25" customHeight="1" x14ac:dyDescent="0.25">
      <c r="B19" s="175" t="s">
        <v>34</v>
      </c>
      <c r="C19" s="176"/>
      <c r="D19" s="176"/>
      <c r="E19" s="176"/>
      <c r="F19" s="176"/>
      <c r="G19" s="176"/>
      <c r="H19" s="176"/>
      <c r="I19" s="176"/>
      <c r="J19" s="177"/>
    </row>
    <row r="20" spans="2:10" s="48" customFormat="1" ht="30" customHeight="1" thickBot="1" x14ac:dyDescent="0.3">
      <c r="B20" s="184" t="s">
        <v>35</v>
      </c>
      <c r="C20" s="185"/>
      <c r="D20" s="185"/>
      <c r="E20" s="185"/>
      <c r="F20" s="185"/>
      <c r="G20" s="185"/>
      <c r="H20" s="185"/>
      <c r="I20" s="185"/>
      <c r="J20" s="186"/>
    </row>
  </sheetData>
  <sheetProtection algorithmName="SHA-512" hashValue="n4aPFZKvFJHMlLifMsKSDo0Kuqdg4o1A802xYiY6Fw0yuYG9HtIPyspXTok4rPyWghmny9gGHs6S677+zAvMyw==" saltValue="dCYTcheflqu4PBqdrgahdA==" spinCount="100000" sheet="1" objects="1" scenarios="1" selectLockedCells="1"/>
  <mergeCells count="14">
    <mergeCell ref="B19:J19"/>
    <mergeCell ref="B20:J20"/>
    <mergeCell ref="B14:J14"/>
    <mergeCell ref="B15:J15"/>
    <mergeCell ref="B16:J16"/>
    <mergeCell ref="B17:J17"/>
    <mergeCell ref="B18:J18"/>
    <mergeCell ref="B13:J13"/>
    <mergeCell ref="B7:J7"/>
    <mergeCell ref="B8:J8"/>
    <mergeCell ref="B9:J9"/>
    <mergeCell ref="B10:J10"/>
    <mergeCell ref="B11:J11"/>
    <mergeCell ref="B12:J1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G20"/>
  <sheetViews>
    <sheetView tabSelected="1" workbookViewId="0">
      <selection activeCell="B16" sqref="B16:D16"/>
    </sheetView>
  </sheetViews>
  <sheetFormatPr baseColWidth="10" defaultColWidth="9.140625" defaultRowHeight="30" customHeight="1" x14ac:dyDescent="0.25"/>
  <cols>
    <col min="1" max="1" width="2.5703125" style="37" customWidth="1"/>
    <col min="2" max="2" width="39" style="47" customWidth="1"/>
    <col min="3" max="3" width="57.7109375" style="37" customWidth="1"/>
    <col min="4" max="4" width="52.85546875" style="37" customWidth="1"/>
    <col min="5" max="7" width="9.140625" style="37" hidden="1" customWidth="1"/>
    <col min="8" max="16384" width="9.140625" style="37"/>
  </cols>
  <sheetData>
    <row r="1" spans="2:7" ht="11.25" customHeight="1" thickBot="1" x14ac:dyDescent="0.3"/>
    <row r="2" spans="2:7" ht="30" customHeight="1" x14ac:dyDescent="0.3">
      <c r="B2" s="50"/>
      <c r="C2" s="39" t="s">
        <v>0</v>
      </c>
      <c r="D2" s="51"/>
      <c r="E2" s="211" t="s">
        <v>141</v>
      </c>
      <c r="F2" s="214" t="s">
        <v>142</v>
      </c>
      <c r="G2" s="205" t="s">
        <v>144</v>
      </c>
    </row>
    <row r="3" spans="2:7" ht="18.75" customHeight="1" x14ac:dyDescent="0.3">
      <c r="B3" s="52"/>
      <c r="C3" s="42"/>
      <c r="D3" s="53"/>
      <c r="E3" s="212"/>
      <c r="F3" s="215"/>
      <c r="G3" s="206"/>
    </row>
    <row r="4" spans="2:7" ht="17.25" customHeight="1" x14ac:dyDescent="0.3">
      <c r="B4" s="52"/>
      <c r="C4" s="42" t="s">
        <v>137</v>
      </c>
      <c r="D4" s="53"/>
      <c r="E4" s="212"/>
      <c r="F4" s="215"/>
      <c r="G4" s="206"/>
    </row>
    <row r="5" spans="2:7" ht="15.75" customHeight="1" thickBot="1" x14ac:dyDescent="0.35">
      <c r="B5" s="52"/>
      <c r="C5" s="42"/>
      <c r="D5" s="53"/>
      <c r="E5" s="213"/>
      <c r="F5" s="216"/>
      <c r="G5" s="207"/>
    </row>
    <row r="6" spans="2:7" ht="30.75" customHeight="1" x14ac:dyDescent="0.25">
      <c r="B6" s="193" t="s">
        <v>7</v>
      </c>
      <c r="C6" s="194"/>
      <c r="D6" s="195"/>
      <c r="E6" s="103" t="s">
        <v>131</v>
      </c>
      <c r="F6" s="104">
        <f>AUTOA</f>
        <v>0</v>
      </c>
      <c r="G6" s="128">
        <f>CCVALA</f>
        <v>0</v>
      </c>
    </row>
    <row r="7" spans="2:7" ht="30" customHeight="1" x14ac:dyDescent="0.3">
      <c r="B7" s="54" t="s">
        <v>1</v>
      </c>
      <c r="C7" s="55" t="s">
        <v>2</v>
      </c>
      <c r="D7" s="56" t="s">
        <v>3</v>
      </c>
      <c r="E7" s="105" t="s">
        <v>132</v>
      </c>
      <c r="F7" s="106">
        <f>AUTOB</f>
        <v>0</v>
      </c>
      <c r="G7" s="129">
        <f>CCVALB</f>
        <v>0</v>
      </c>
    </row>
    <row r="8" spans="2:7" ht="30" customHeight="1" x14ac:dyDescent="0.25">
      <c r="B8" s="2"/>
      <c r="C8" s="1"/>
      <c r="D8" s="3"/>
      <c r="E8" s="145" t="s">
        <v>152</v>
      </c>
      <c r="F8" s="143">
        <f>AUTOB1</f>
        <v>0</v>
      </c>
      <c r="G8" s="144">
        <f>CCVALB1</f>
        <v>0</v>
      </c>
    </row>
    <row r="9" spans="2:7" ht="30" customHeight="1" x14ac:dyDescent="0.3">
      <c r="B9" s="54" t="s">
        <v>4</v>
      </c>
      <c r="C9" s="55" t="s">
        <v>5</v>
      </c>
      <c r="D9" s="56" t="s">
        <v>37</v>
      </c>
      <c r="E9" s="145" t="s">
        <v>153</v>
      </c>
      <c r="F9" s="143">
        <f>AUTOB2</f>
        <v>0</v>
      </c>
      <c r="G9" s="144">
        <f>CCVALB2</f>
        <v>0</v>
      </c>
    </row>
    <row r="10" spans="2:7" s="49" customFormat="1" ht="30" customHeight="1" x14ac:dyDescent="0.25">
      <c r="B10" s="26"/>
      <c r="C10" s="27"/>
      <c r="D10" s="173"/>
      <c r="E10" s="145" t="s">
        <v>154</v>
      </c>
      <c r="F10" s="143">
        <f>AUTOB3</f>
        <v>0</v>
      </c>
      <c r="G10" s="144">
        <f>CCVALB3</f>
        <v>0</v>
      </c>
    </row>
    <row r="11" spans="2:7" ht="30" customHeight="1" x14ac:dyDescent="0.3">
      <c r="B11" s="57" t="s">
        <v>98</v>
      </c>
      <c r="C11" s="58" t="s">
        <v>99</v>
      </c>
      <c r="D11" s="59" t="s">
        <v>6</v>
      </c>
      <c r="E11" s="145" t="s">
        <v>155</v>
      </c>
      <c r="F11" s="143">
        <f>AUTOB4</f>
        <v>0</v>
      </c>
      <c r="G11" s="144">
        <f>CCVALB4</f>
        <v>0</v>
      </c>
    </row>
    <row r="12" spans="2:7" s="49" customFormat="1" ht="30" customHeight="1" x14ac:dyDescent="0.25">
      <c r="B12" s="29"/>
      <c r="C12" s="28"/>
      <c r="D12" s="30"/>
      <c r="E12" s="145" t="s">
        <v>156</v>
      </c>
      <c r="F12" s="143">
        <f>AUTOB5</f>
        <v>0</v>
      </c>
      <c r="G12" s="144">
        <f>CCVALB5</f>
        <v>0</v>
      </c>
    </row>
    <row r="13" spans="2:7" ht="30" customHeight="1" x14ac:dyDescent="0.3">
      <c r="B13" s="196" t="s">
        <v>36</v>
      </c>
      <c r="C13" s="197"/>
      <c r="D13" s="198"/>
      <c r="E13" s="107" t="s">
        <v>133</v>
      </c>
      <c r="F13" s="108">
        <f>AUTOC</f>
        <v>0</v>
      </c>
      <c r="G13" s="130">
        <f>CCVALC</f>
        <v>0</v>
      </c>
    </row>
    <row r="14" spans="2:7" s="49" customFormat="1" ht="30" customHeight="1" thickBot="1" x14ac:dyDescent="0.3">
      <c r="B14" s="199"/>
      <c r="C14" s="200"/>
      <c r="D14" s="201"/>
      <c r="E14" s="109" t="s">
        <v>134</v>
      </c>
      <c r="F14" s="146">
        <f>AUTOA+AUTOB+AUTOC</f>
        <v>0</v>
      </c>
      <c r="G14" s="147">
        <f>CCVALA+CCVALB+CCVALC</f>
        <v>0</v>
      </c>
    </row>
    <row r="15" spans="2:7" s="49" customFormat="1" ht="30" customHeight="1" x14ac:dyDescent="0.3">
      <c r="B15" s="202" t="s">
        <v>135</v>
      </c>
      <c r="C15" s="203"/>
      <c r="D15" s="204"/>
    </row>
    <row r="16" spans="2:7" ht="30" customHeight="1" x14ac:dyDescent="0.25">
      <c r="B16" s="187"/>
      <c r="C16" s="188"/>
      <c r="D16" s="189"/>
    </row>
    <row r="17" spans="2:4" ht="30" customHeight="1" x14ac:dyDescent="0.3">
      <c r="B17" s="208" t="s">
        <v>136</v>
      </c>
      <c r="C17" s="209"/>
      <c r="D17" s="210"/>
    </row>
    <row r="18" spans="2:4" ht="30" customHeight="1" x14ac:dyDescent="0.25">
      <c r="B18" s="187"/>
      <c r="C18" s="188"/>
      <c r="D18" s="189"/>
    </row>
    <row r="19" spans="2:4" ht="30" customHeight="1" x14ac:dyDescent="0.25">
      <c r="B19" s="187"/>
      <c r="C19" s="188"/>
      <c r="D19" s="189"/>
    </row>
    <row r="20" spans="2:4" ht="30" customHeight="1" thickBot="1" x14ac:dyDescent="0.3">
      <c r="B20" s="190"/>
      <c r="C20" s="191"/>
      <c r="D20" s="192"/>
    </row>
  </sheetData>
  <sheetProtection algorithmName="SHA-512" hashValue="7uwKj15pajaIS2EEWTVEsUBK4cjJbiT3pOarIpUEqdn2B0Sm5uV155IwPTrgA0HltsVHDcHm5KW/24Pk7ZHQpw==" saltValue="E9cn7djA8f4C2lHmWPWIcg==" spinCount="100000" sheet="1" selectLockedCells="1"/>
  <mergeCells count="12">
    <mergeCell ref="G2:G5"/>
    <mergeCell ref="B16:D16"/>
    <mergeCell ref="B17:D17"/>
    <mergeCell ref="B18:D18"/>
    <mergeCell ref="E2:E5"/>
    <mergeCell ref="F2:F5"/>
    <mergeCell ref="B19:D19"/>
    <mergeCell ref="B20:D20"/>
    <mergeCell ref="B6:D6"/>
    <mergeCell ref="B13:D13"/>
    <mergeCell ref="B14:D14"/>
    <mergeCell ref="B15:D15"/>
  </mergeCells>
  <dataValidations count="4">
    <dataValidation type="list" allowBlank="1" showInputMessage="1" showErrorMessage="1" sqref="B14">
      <formula1>PROGRAMA</formula1>
    </dataValidation>
    <dataValidation allowBlank="1" showInputMessage="1" showErrorMessage="1" promptTitle="Aviso" prompt="Introduzca una fecha en formato dd/mm/aaaa._x000a_No se considerarán méritos anteriores a la fecha de inicio de estudios de doctorado" sqref="C12"/>
    <dataValidation allowBlank="1" showInputMessage="1" showErrorMessage="1" promptTitle="Aviso" prompt="Introduzca una fecha en formato dd/mm/aaaa._x000a_Se considerarán los méritos aportados hasta el año siguiente a la fecha de defensa de la tesis doctoral" sqref="D12"/>
    <dataValidation type="list" allowBlank="1" showInputMessage="1" showErrorMessage="1" promptTitle="Ayuda" prompt="Elija el curso de defensa de la lista desplegable" sqref="B12">
      <formula1>CURSO</formula1>
    </dataValidation>
  </dataValidation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45"/>
  <sheetViews>
    <sheetView workbookViewId="0">
      <selection activeCell="M13" sqref="M13"/>
    </sheetView>
  </sheetViews>
  <sheetFormatPr baseColWidth="10" defaultColWidth="9.140625" defaultRowHeight="30" customHeight="1" x14ac:dyDescent="0.3"/>
  <cols>
    <col min="1" max="1" width="1.5703125" style="37" customWidth="1"/>
    <col min="2" max="2" width="34.42578125" style="49" customWidth="1"/>
    <col min="3" max="3" width="66" style="37" customWidth="1"/>
    <col min="4" max="4" width="18.28515625" style="37" customWidth="1"/>
    <col min="5" max="5" width="22.42578125" style="60" customWidth="1"/>
    <col min="6" max="7" width="17.5703125" style="99" hidden="1" customWidth="1"/>
    <col min="8" max="8" width="41" style="155" hidden="1" customWidth="1"/>
    <col min="9" max="16384" width="9.140625" style="37"/>
  </cols>
  <sheetData>
    <row r="1" spans="2:8" ht="11.25" customHeight="1" thickBot="1" x14ac:dyDescent="0.35">
      <c r="B1" s="37"/>
    </row>
    <row r="2" spans="2:8" ht="30" customHeight="1" x14ac:dyDescent="0.3">
      <c r="B2" s="38"/>
      <c r="C2" s="39" t="s">
        <v>0</v>
      </c>
      <c r="D2" s="39"/>
      <c r="E2" s="61"/>
      <c r="F2" s="214" t="s">
        <v>129</v>
      </c>
      <c r="G2" s="250" t="s">
        <v>130</v>
      </c>
      <c r="H2" s="238" t="s">
        <v>139</v>
      </c>
    </row>
    <row r="3" spans="2:8" ht="18.75" customHeight="1" x14ac:dyDescent="0.3">
      <c r="B3" s="41"/>
      <c r="C3" s="42" t="s">
        <v>137</v>
      </c>
      <c r="D3" s="42"/>
      <c r="E3" s="62"/>
      <c r="F3" s="215"/>
      <c r="G3" s="251"/>
      <c r="H3" s="239"/>
    </row>
    <row r="4" spans="2:8" ht="17.25" customHeight="1" x14ac:dyDescent="0.25">
      <c r="B4" s="41"/>
      <c r="C4" s="246" t="str">
        <f>CONCATENATE(IF(SOL_NOMBRE&lt;&gt;"",UPPER(SOL_NOMBRE),"")," ",UPPER(SOL_APELLIDOS),IF(SOL_NIF&lt;&gt;"", CONCATENATE(" ( ",    SOL_NIF," ) "),""))</f>
        <v xml:space="preserve"> </v>
      </c>
      <c r="D4" s="248" t="str">
        <f>IF( AND(SOL_FECHA_INI&lt;&gt;"",SOL_FECHA_FIN&lt;&gt;""),"Intervalo de fechas evaluable","")</f>
        <v/>
      </c>
      <c r="E4" s="249"/>
      <c r="F4" s="215"/>
      <c r="G4" s="251"/>
      <c r="H4" s="239"/>
    </row>
    <row r="5" spans="2:8" ht="15.75" customHeight="1" thickBot="1" x14ac:dyDescent="0.3">
      <c r="B5" s="41"/>
      <c r="C5" s="247"/>
      <c r="D5" s="110" t="str">
        <f>IF(ISBLANK(SOL_FECHA_INI),"",SOL_FECHA_INI)</f>
        <v/>
      </c>
      <c r="E5" s="111" t="str">
        <f>IF(ISBLANK(SOL_FECHA_FIN),"",SOL_FECHA_FIN+365)</f>
        <v/>
      </c>
      <c r="F5" s="216"/>
      <c r="G5" s="252"/>
      <c r="H5" s="240"/>
    </row>
    <row r="6" spans="2:8" s="47" customFormat="1" ht="38.25" customHeight="1" thickBot="1" x14ac:dyDescent="0.35">
      <c r="B6" s="63" t="s">
        <v>9</v>
      </c>
      <c r="C6" s="64"/>
      <c r="D6" s="64"/>
      <c r="E6" s="65" t="s">
        <v>8</v>
      </c>
      <c r="F6" s="148">
        <f>MIN(40,SUM(F7+F8+F9+F10+F27))</f>
        <v>0</v>
      </c>
      <c r="G6" s="148">
        <f>MIN(40,SUM(G7+G8+G9+G10+G27))</f>
        <v>0</v>
      </c>
      <c r="H6" s="156"/>
    </row>
    <row r="7" spans="2:8" ht="20.100000000000001" customHeight="1" x14ac:dyDescent="0.3">
      <c r="B7" s="241" t="s">
        <v>38</v>
      </c>
      <c r="C7" s="242"/>
      <c r="D7" s="152"/>
      <c r="E7" s="4"/>
      <c r="F7" s="153">
        <f>IF(OR(D7="",E7=""),0,VLOOKUP(D7,MSI_NO,2,FALSE))</f>
        <v>0</v>
      </c>
      <c r="G7" s="100">
        <f>F7</f>
        <v>0</v>
      </c>
      <c r="H7" s="157"/>
    </row>
    <row r="8" spans="2:8" ht="20.100000000000001" customHeight="1" x14ac:dyDescent="0.3">
      <c r="B8" s="244" t="s">
        <v>39</v>
      </c>
      <c r="C8" s="245"/>
      <c r="D8" s="68"/>
      <c r="E8" s="4"/>
      <c r="F8" s="153">
        <f>IF(OR(D8="",E8=""),0,VLOOKUP(D8,MSI_NO,2,FALSE))</f>
        <v>0</v>
      </c>
      <c r="G8" s="100">
        <f t="shared" ref="G8:G9" si="0">F8</f>
        <v>0</v>
      </c>
      <c r="H8" s="158"/>
    </row>
    <row r="9" spans="2:8" ht="20.100000000000001" customHeight="1" thickBot="1" x14ac:dyDescent="0.35">
      <c r="B9" s="244" t="s">
        <v>40</v>
      </c>
      <c r="C9" s="245"/>
      <c r="D9" s="68"/>
      <c r="E9" s="4"/>
      <c r="F9" s="153">
        <f>IF(OR(D9="",E9=""),0,VLOOKUP(D9,MSI_NO,2,FALSE))</f>
        <v>0</v>
      </c>
      <c r="G9" s="100">
        <f t="shared" si="0"/>
        <v>0</v>
      </c>
      <c r="H9" s="159"/>
    </row>
    <row r="10" spans="2:8" ht="20.100000000000001" customHeight="1" x14ac:dyDescent="0.3">
      <c r="B10" s="219" t="s">
        <v>41</v>
      </c>
      <c r="C10" s="220"/>
      <c r="D10" s="220"/>
      <c r="E10" s="221"/>
      <c r="F10" s="101">
        <f>MIN(12,SUM(F11+F15+F19+F23))</f>
        <v>0</v>
      </c>
      <c r="G10" s="101">
        <f>MIN(12,SUM(G11+G15+G19+G23))</f>
        <v>0</v>
      </c>
      <c r="H10" s="160"/>
    </row>
    <row r="11" spans="2:8" ht="18" customHeight="1" thickBot="1" x14ac:dyDescent="0.35">
      <c r="B11" s="231" t="s">
        <v>42</v>
      </c>
      <c r="C11" s="243"/>
      <c r="D11" s="66" t="s">
        <v>107</v>
      </c>
      <c r="E11" s="67" t="s">
        <v>67</v>
      </c>
      <c r="F11" s="102">
        <f>SUM(F12:F14)</f>
        <v>0</v>
      </c>
      <c r="G11" s="102">
        <f>SUM(G12:G14)</f>
        <v>0</v>
      </c>
      <c r="H11" s="160"/>
    </row>
    <row r="12" spans="2:8" s="69" customFormat="1" ht="16.5" x14ac:dyDescent="0.3">
      <c r="B12" s="217"/>
      <c r="C12" s="218"/>
      <c r="D12" s="68"/>
      <c r="E12" s="4"/>
      <c r="F12" s="85">
        <f>ROUND(IF(AND(B12&lt;&gt;"",E12&lt;&gt;""),D12*(2.5/12),0),3)</f>
        <v>0</v>
      </c>
      <c r="G12" s="87">
        <f>F12</f>
        <v>0</v>
      </c>
      <c r="H12" s="161"/>
    </row>
    <row r="13" spans="2:8" s="69" customFormat="1" ht="16.5" x14ac:dyDescent="0.3">
      <c r="B13" s="217"/>
      <c r="C13" s="218"/>
      <c r="D13" s="68"/>
      <c r="E13" s="4"/>
      <c r="F13" s="85">
        <f>ROUND(IF(AND(B13&lt;&gt;"",E13&lt;&gt;""),D13*(2.5/12),0),3)</f>
        <v>0</v>
      </c>
      <c r="G13" s="87">
        <f t="shared" ref="G13:G14" si="1">F13</f>
        <v>0</v>
      </c>
      <c r="H13" s="162"/>
    </row>
    <row r="14" spans="2:8" s="69" customFormat="1" ht="17.25" thickBot="1" x14ac:dyDescent="0.35">
      <c r="B14" s="217"/>
      <c r="C14" s="218"/>
      <c r="D14" s="68"/>
      <c r="E14" s="4"/>
      <c r="F14" s="85">
        <f>ROUND(IF(AND(B14&lt;&gt;"",E14&lt;&gt;""),D14*(2.5/12),0),3)</f>
        <v>0</v>
      </c>
      <c r="G14" s="87">
        <f t="shared" si="1"/>
        <v>0</v>
      </c>
      <c r="H14" s="163"/>
    </row>
    <row r="15" spans="2:8" ht="18" customHeight="1" x14ac:dyDescent="0.3">
      <c r="B15" s="231" t="s">
        <v>43</v>
      </c>
      <c r="C15" s="243"/>
      <c r="D15" s="66" t="s">
        <v>107</v>
      </c>
      <c r="E15" s="67" t="s">
        <v>67</v>
      </c>
      <c r="F15" s="102">
        <f>SUM(F16:F18)</f>
        <v>0</v>
      </c>
      <c r="G15" s="102">
        <f>SUM(G16:G18)</f>
        <v>0</v>
      </c>
      <c r="H15" s="160"/>
    </row>
    <row r="16" spans="2:8" s="69" customFormat="1" ht="16.5" x14ac:dyDescent="0.3">
      <c r="B16" s="217"/>
      <c r="C16" s="218"/>
      <c r="D16" s="68"/>
      <c r="E16" s="4"/>
      <c r="F16" s="85">
        <f>ROUND(IF(AND(B16&lt;&gt;"",E16&lt;&gt;""),D16*(1.5/12),0),3)</f>
        <v>0</v>
      </c>
      <c r="G16" s="87">
        <f>F16</f>
        <v>0</v>
      </c>
      <c r="H16" s="162"/>
    </row>
    <row r="17" spans="2:8" s="69" customFormat="1" ht="16.5" x14ac:dyDescent="0.3">
      <c r="B17" s="217"/>
      <c r="C17" s="218"/>
      <c r="D17" s="68"/>
      <c r="E17" s="4"/>
      <c r="F17" s="85">
        <f>ROUND(IF(AND(B17&lt;&gt;"",E17&lt;&gt;""),D17*(1.5/12),0),3)</f>
        <v>0</v>
      </c>
      <c r="G17" s="87">
        <f t="shared" ref="G17:G18" si="2">F17</f>
        <v>0</v>
      </c>
      <c r="H17" s="162"/>
    </row>
    <row r="18" spans="2:8" s="69" customFormat="1" ht="16.5" x14ac:dyDescent="0.3">
      <c r="B18" s="217"/>
      <c r="C18" s="218"/>
      <c r="D18" s="68"/>
      <c r="E18" s="4"/>
      <c r="F18" s="85">
        <f t="shared" ref="F18" si="3">ROUND(IF(AND(B18&lt;&gt;"",E18&lt;&gt;""),D18*(1.5/12),0),3)</f>
        <v>0</v>
      </c>
      <c r="G18" s="87">
        <f t="shared" si="2"/>
        <v>0</v>
      </c>
      <c r="H18" s="162"/>
    </row>
    <row r="19" spans="2:8" ht="20.100000000000001" customHeight="1" x14ac:dyDescent="0.3">
      <c r="B19" s="231" t="s">
        <v>44</v>
      </c>
      <c r="C19" s="243"/>
      <c r="D19" s="66" t="s">
        <v>107</v>
      </c>
      <c r="E19" s="67" t="s">
        <v>67</v>
      </c>
      <c r="F19" s="102">
        <f>SUM(F20:F22)</f>
        <v>0</v>
      </c>
      <c r="G19" s="102">
        <f>SUM(G20:G22)</f>
        <v>0</v>
      </c>
      <c r="H19" s="160"/>
    </row>
    <row r="20" spans="2:8" s="69" customFormat="1" ht="20.100000000000001" customHeight="1" x14ac:dyDescent="0.3">
      <c r="B20" s="217"/>
      <c r="C20" s="218"/>
      <c r="D20" s="68"/>
      <c r="E20" s="4"/>
      <c r="F20" s="85">
        <f t="shared" ref="F20:F22" si="4">ROUND(IF(AND(B20&lt;&gt;"",E20&lt;&gt;""),D20*(2.5/12),0),3)</f>
        <v>0</v>
      </c>
      <c r="G20" s="87">
        <f>F20</f>
        <v>0</v>
      </c>
      <c r="H20" s="162"/>
    </row>
    <row r="21" spans="2:8" s="69" customFormat="1" ht="20.100000000000001" customHeight="1" x14ac:dyDescent="0.3">
      <c r="B21" s="217"/>
      <c r="C21" s="218"/>
      <c r="D21" s="68"/>
      <c r="E21" s="4"/>
      <c r="F21" s="85">
        <f t="shared" si="4"/>
        <v>0</v>
      </c>
      <c r="G21" s="87">
        <f t="shared" ref="G21:G22" si="5">F21</f>
        <v>0</v>
      </c>
      <c r="H21" s="162"/>
    </row>
    <row r="22" spans="2:8" s="69" customFormat="1" ht="20.100000000000001" customHeight="1" x14ac:dyDescent="0.3">
      <c r="B22" s="217"/>
      <c r="C22" s="218"/>
      <c r="D22" s="68"/>
      <c r="E22" s="4"/>
      <c r="F22" s="85">
        <f t="shared" si="4"/>
        <v>0</v>
      </c>
      <c r="G22" s="87">
        <f t="shared" si="5"/>
        <v>0</v>
      </c>
      <c r="H22" s="162"/>
    </row>
    <row r="23" spans="2:8" ht="20.100000000000001" customHeight="1" x14ac:dyDescent="0.3">
      <c r="B23" s="231" t="s">
        <v>45</v>
      </c>
      <c r="C23" s="243"/>
      <c r="D23" s="66" t="s">
        <v>107</v>
      </c>
      <c r="E23" s="67" t="s">
        <v>67</v>
      </c>
      <c r="F23" s="102">
        <f>SUM(F24:F26)</f>
        <v>0</v>
      </c>
      <c r="G23" s="102">
        <f>SUM(G24:G26)</f>
        <v>0</v>
      </c>
      <c r="H23" s="160"/>
    </row>
    <row r="24" spans="2:8" s="69" customFormat="1" ht="20.100000000000001" customHeight="1" x14ac:dyDescent="0.3">
      <c r="B24" s="217"/>
      <c r="C24" s="218"/>
      <c r="D24" s="68"/>
      <c r="E24" s="4"/>
      <c r="F24" s="85">
        <f>ROUND(IF(AND(B24&lt;&gt;"",E24&lt;&gt;""),D24*(1.5/12),0),3)</f>
        <v>0</v>
      </c>
      <c r="G24" s="87">
        <f>F24</f>
        <v>0</v>
      </c>
      <c r="H24" s="162"/>
    </row>
    <row r="25" spans="2:8" s="69" customFormat="1" ht="20.100000000000001" customHeight="1" x14ac:dyDescent="0.3">
      <c r="B25" s="217"/>
      <c r="C25" s="218"/>
      <c r="D25" s="68"/>
      <c r="E25" s="4"/>
      <c r="F25" s="85">
        <f t="shared" ref="F25:F26" si="6">ROUND(IF(AND(B25&lt;&gt;"",E25&lt;&gt;""),D25*(1.5/12),0),3)</f>
        <v>0</v>
      </c>
      <c r="G25" s="87">
        <f t="shared" ref="G25:G26" si="7">F25</f>
        <v>0</v>
      </c>
      <c r="H25" s="162"/>
    </row>
    <row r="26" spans="2:8" s="69" customFormat="1" ht="20.100000000000001" customHeight="1" x14ac:dyDescent="0.3">
      <c r="B26" s="217"/>
      <c r="C26" s="218"/>
      <c r="D26" s="68"/>
      <c r="E26" s="4"/>
      <c r="F26" s="85">
        <f t="shared" si="6"/>
        <v>0</v>
      </c>
      <c r="G26" s="87">
        <f t="shared" si="7"/>
        <v>0</v>
      </c>
      <c r="H26" s="162"/>
    </row>
    <row r="27" spans="2:8" ht="20.100000000000001" customHeight="1" x14ac:dyDescent="0.3">
      <c r="B27" s="219" t="s">
        <v>46</v>
      </c>
      <c r="C27" s="220"/>
      <c r="D27" s="220"/>
      <c r="E27" s="221"/>
      <c r="F27" s="101">
        <f>MIN(10,SUM(F28+F35))</f>
        <v>0</v>
      </c>
      <c r="G27" s="101">
        <f>MIN(10,SUM(G28+G35))</f>
        <v>0</v>
      </c>
      <c r="H27" s="160"/>
    </row>
    <row r="28" spans="2:8" ht="20.100000000000001" customHeight="1" x14ac:dyDescent="0.3">
      <c r="B28" s="231" t="s">
        <v>47</v>
      </c>
      <c r="C28" s="232"/>
      <c r="D28" s="66" t="s">
        <v>66</v>
      </c>
      <c r="E28" s="67" t="s">
        <v>67</v>
      </c>
      <c r="F28" s="102">
        <f>SUM(F29:F34)</f>
        <v>0</v>
      </c>
      <c r="G28" s="102">
        <f>SUM(G29:G34)</f>
        <v>0</v>
      </c>
      <c r="H28" s="160"/>
    </row>
    <row r="29" spans="2:8" s="69" customFormat="1" ht="20.100000000000001" customHeight="1" x14ac:dyDescent="0.3">
      <c r="B29" s="217"/>
      <c r="C29" s="218"/>
      <c r="D29" s="68"/>
      <c r="E29" s="4"/>
      <c r="F29" s="85">
        <f>ROUND(IF(AND(B29&lt;&gt;"",E29&lt;&gt;""),D29*(4),0),3)</f>
        <v>0</v>
      </c>
      <c r="G29" s="87">
        <f>F29</f>
        <v>0</v>
      </c>
      <c r="H29" s="162"/>
    </row>
    <row r="30" spans="2:8" s="69" customFormat="1" ht="20.100000000000001" customHeight="1" x14ac:dyDescent="0.3">
      <c r="B30" s="217"/>
      <c r="C30" s="218"/>
      <c r="D30" s="68"/>
      <c r="E30" s="4"/>
      <c r="F30" s="85">
        <f t="shared" ref="F30:F31" si="8">ROUND(IF(AND(B30&lt;&gt;"",E30&lt;&gt;""),D30*(4),0),3)</f>
        <v>0</v>
      </c>
      <c r="G30" s="87">
        <f t="shared" ref="G30:G31" si="9">F30</f>
        <v>0</v>
      </c>
      <c r="H30" s="162"/>
    </row>
    <row r="31" spans="2:8" s="69" customFormat="1" ht="20.100000000000001" customHeight="1" x14ac:dyDescent="0.3">
      <c r="B31" s="217"/>
      <c r="C31" s="218"/>
      <c r="D31" s="68"/>
      <c r="E31" s="4"/>
      <c r="F31" s="85">
        <f t="shared" si="8"/>
        <v>0</v>
      </c>
      <c r="G31" s="87">
        <f t="shared" si="9"/>
        <v>0</v>
      </c>
      <c r="H31" s="162"/>
    </row>
    <row r="32" spans="2:8" s="69" customFormat="1" ht="20.100000000000001" customHeight="1" x14ac:dyDescent="0.3">
      <c r="B32" s="217"/>
      <c r="C32" s="218"/>
      <c r="D32" s="68"/>
      <c r="E32" s="4"/>
      <c r="F32" s="85">
        <f t="shared" ref="F32" si="10">ROUND(IF(AND(B32&lt;&gt;"",E32&lt;&gt;""),D32*(4),0),3)</f>
        <v>0</v>
      </c>
      <c r="G32" s="87">
        <f t="shared" ref="G32" si="11">F32</f>
        <v>0</v>
      </c>
      <c r="H32" s="162"/>
    </row>
    <row r="33" spans="2:8" s="69" customFormat="1" ht="20.100000000000001" customHeight="1" x14ac:dyDescent="0.3">
      <c r="B33" s="217"/>
      <c r="C33" s="218"/>
      <c r="D33" s="68"/>
      <c r="E33" s="4"/>
      <c r="F33" s="85">
        <f t="shared" ref="F33:F34" si="12">ROUND(IF(AND(B33&lt;&gt;"",E33&lt;&gt;""),D33*(4),0),3)</f>
        <v>0</v>
      </c>
      <c r="G33" s="87">
        <f t="shared" ref="G33:G34" si="13">F33</f>
        <v>0</v>
      </c>
      <c r="H33" s="162"/>
    </row>
    <row r="34" spans="2:8" s="69" customFormat="1" ht="20.100000000000001" customHeight="1" x14ac:dyDescent="0.3">
      <c r="B34" s="217"/>
      <c r="C34" s="218"/>
      <c r="D34" s="68"/>
      <c r="E34" s="4"/>
      <c r="F34" s="85">
        <f t="shared" si="12"/>
        <v>0</v>
      </c>
      <c r="G34" s="87">
        <f t="shared" si="13"/>
        <v>0</v>
      </c>
      <c r="H34" s="162"/>
    </row>
    <row r="35" spans="2:8" ht="20.100000000000001" customHeight="1" x14ac:dyDescent="0.3">
      <c r="B35" s="231" t="s">
        <v>48</v>
      </c>
      <c r="C35" s="232"/>
      <c r="D35" s="66" t="s">
        <v>66</v>
      </c>
      <c r="E35" s="67" t="s">
        <v>67</v>
      </c>
      <c r="F35" s="102">
        <f>SUM(F36:F41)</f>
        <v>0</v>
      </c>
      <c r="G35" s="102">
        <f>SUM(G36:G41)</f>
        <v>0</v>
      </c>
      <c r="H35" s="160"/>
    </row>
    <row r="36" spans="2:8" s="69" customFormat="1" ht="20.100000000000001" customHeight="1" x14ac:dyDescent="0.3">
      <c r="B36" s="217"/>
      <c r="C36" s="218"/>
      <c r="D36" s="68"/>
      <c r="E36" s="4"/>
      <c r="F36" s="85">
        <f>ROUND(IF(AND(B36&lt;&gt;"",E36&lt;&gt;""),D36*(2),0),3)</f>
        <v>0</v>
      </c>
      <c r="G36" s="87">
        <f>F36</f>
        <v>0</v>
      </c>
      <c r="H36" s="162"/>
    </row>
    <row r="37" spans="2:8" s="69" customFormat="1" ht="20.100000000000001" customHeight="1" x14ac:dyDescent="0.3">
      <c r="B37" s="217"/>
      <c r="C37" s="218"/>
      <c r="D37" s="68"/>
      <c r="E37" s="4"/>
      <c r="F37" s="85">
        <f t="shared" ref="F37:F38" si="14">ROUND(IF(AND(B37&lt;&gt;"",E37&lt;&gt;""),D37*(2),0),3)</f>
        <v>0</v>
      </c>
      <c r="G37" s="87">
        <f t="shared" ref="G37:G38" si="15">F37</f>
        <v>0</v>
      </c>
      <c r="H37" s="162"/>
    </row>
    <row r="38" spans="2:8" s="69" customFormat="1" ht="20.100000000000001" customHeight="1" x14ac:dyDescent="0.3">
      <c r="B38" s="217"/>
      <c r="C38" s="218"/>
      <c r="D38" s="68"/>
      <c r="E38" s="4"/>
      <c r="F38" s="85">
        <f t="shared" si="14"/>
        <v>0</v>
      </c>
      <c r="G38" s="87">
        <f t="shared" si="15"/>
        <v>0</v>
      </c>
      <c r="H38" s="162"/>
    </row>
    <row r="39" spans="2:8" s="69" customFormat="1" ht="20.100000000000001" customHeight="1" x14ac:dyDescent="0.3">
      <c r="B39" s="217"/>
      <c r="C39" s="218"/>
      <c r="D39" s="68"/>
      <c r="E39" s="4"/>
      <c r="F39" s="85">
        <f t="shared" ref="F39" si="16">ROUND(IF(AND(B39&lt;&gt;"",E39&lt;&gt;""),D39*(2),0),3)</f>
        <v>0</v>
      </c>
      <c r="G39" s="87">
        <f t="shared" ref="G39" si="17">F39</f>
        <v>0</v>
      </c>
      <c r="H39" s="162"/>
    </row>
    <row r="40" spans="2:8" s="69" customFormat="1" ht="20.100000000000001" customHeight="1" x14ac:dyDescent="0.3">
      <c r="B40" s="217"/>
      <c r="C40" s="218"/>
      <c r="D40" s="68"/>
      <c r="E40" s="4"/>
      <c r="F40" s="85">
        <f t="shared" ref="F40:F41" si="18">ROUND(IF(AND(B40&lt;&gt;"",E40&lt;&gt;""),D40*(2),0),3)</f>
        <v>0</v>
      </c>
      <c r="G40" s="87">
        <f t="shared" ref="G40:G41" si="19">F40</f>
        <v>0</v>
      </c>
      <c r="H40" s="162"/>
    </row>
    <row r="41" spans="2:8" s="69" customFormat="1" ht="20.100000000000001" customHeight="1" thickBot="1" x14ac:dyDescent="0.35">
      <c r="B41" s="236"/>
      <c r="C41" s="237"/>
      <c r="D41" s="70"/>
      <c r="E41" s="5"/>
      <c r="F41" s="88">
        <f t="shared" si="18"/>
        <v>0</v>
      </c>
      <c r="G41" s="87">
        <f t="shared" si="19"/>
        <v>0</v>
      </c>
      <c r="H41" s="162"/>
    </row>
    <row r="42" spans="2:8" ht="18.75" thickBot="1" x14ac:dyDescent="0.35">
      <c r="B42" s="233" t="s">
        <v>138</v>
      </c>
      <c r="C42" s="234"/>
      <c r="D42" s="234"/>
      <c r="E42" s="235"/>
      <c r="H42" s="160"/>
    </row>
    <row r="43" spans="2:8" ht="30" customHeight="1" x14ac:dyDescent="0.3">
      <c r="B43" s="222"/>
      <c r="C43" s="223"/>
      <c r="D43" s="223"/>
      <c r="E43" s="224"/>
      <c r="H43" s="160"/>
    </row>
    <row r="44" spans="2:8" ht="30" customHeight="1" x14ac:dyDescent="0.3">
      <c r="B44" s="225"/>
      <c r="C44" s="226"/>
      <c r="D44" s="226"/>
      <c r="E44" s="227"/>
      <c r="H44" s="160"/>
    </row>
    <row r="45" spans="2:8" ht="30" customHeight="1" thickBot="1" x14ac:dyDescent="0.35">
      <c r="B45" s="228"/>
      <c r="C45" s="229"/>
      <c r="D45" s="229"/>
      <c r="E45" s="230"/>
    </row>
  </sheetData>
  <sheetProtection algorithmName="SHA-512" hashValue="9T2Ztmqmsxr45494trNZSun2aqAZxSy+PivWP3NblB9PUBeQ5CV0qjnGtdq6mV9RcydobqX9pHfRsb62yrJu7A==" saltValue="KDKgYjUFdnpX9lIR2SLsZA==" spinCount="100000" sheet="1" insertRows="0" deleteRows="0" selectLockedCells="1"/>
  <mergeCells count="42">
    <mergeCell ref="H2:H5"/>
    <mergeCell ref="B22:C22"/>
    <mergeCell ref="B25:C25"/>
    <mergeCell ref="B7:C7"/>
    <mergeCell ref="B28:C28"/>
    <mergeCell ref="B11:C11"/>
    <mergeCell ref="B15:C15"/>
    <mergeCell ref="B19:C19"/>
    <mergeCell ref="B23:C23"/>
    <mergeCell ref="B8:C8"/>
    <mergeCell ref="B9:C9"/>
    <mergeCell ref="B26:C26"/>
    <mergeCell ref="C4:C5"/>
    <mergeCell ref="D4:E4"/>
    <mergeCell ref="G2:G5"/>
    <mergeCell ref="F2:F5"/>
    <mergeCell ref="B40:C40"/>
    <mergeCell ref="B20:C20"/>
    <mergeCell ref="B12:C12"/>
    <mergeCell ref="B43:E45"/>
    <mergeCell ref="B35:C35"/>
    <mergeCell ref="B34:C34"/>
    <mergeCell ref="B24:C24"/>
    <mergeCell ref="B42:E42"/>
    <mergeCell ref="B41:C41"/>
    <mergeCell ref="B29:C29"/>
    <mergeCell ref="B33:C33"/>
    <mergeCell ref="B32:C32"/>
    <mergeCell ref="B30:C30"/>
    <mergeCell ref="B31:C31"/>
    <mergeCell ref="B39:C39"/>
    <mergeCell ref="B37:C37"/>
    <mergeCell ref="B38:C38"/>
    <mergeCell ref="B10:E10"/>
    <mergeCell ref="B27:E27"/>
    <mergeCell ref="B21:C21"/>
    <mergeCell ref="B13:C13"/>
    <mergeCell ref="B14:C14"/>
    <mergeCell ref="B16:C16"/>
    <mergeCell ref="B17:C17"/>
    <mergeCell ref="B18:C18"/>
    <mergeCell ref="B36:C36"/>
  </mergeCells>
  <dataValidations count="3">
    <dataValidation type="list" allowBlank="1" showInputMessage="1" showErrorMessage="1" promptTitle="Ayuda" prompt="Inserte SI o NO de la lista desplegable" sqref="D8:D9">
      <formula1>SI_NO</formula1>
    </dataValidation>
    <dataValidation type="list" allowBlank="1" showInputMessage="1" showErrorMessage="1" promptTitle="Ayuda:" prompt="Inserte SI o NO de la lista desplegable" sqref="D7">
      <formula1>SI_NO</formula1>
    </dataValidation>
    <dataValidation type="whole" allowBlank="1" showInputMessage="1" showErrorMessage="1" errorTitle="Corrija el dato" error="Por favor, introduzca un número entero" prompt="Introduzca un número entero" sqref="D12:D14 D16:D18 D20:D22 D24:D26 D29:D34 D36:D41">
      <formula1>0</formula1>
      <formula2>1000</formula2>
    </dataValidation>
  </dataValidation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O119"/>
  <sheetViews>
    <sheetView zoomScaleNormal="100" workbookViewId="0">
      <selection activeCell="A15" sqref="A15"/>
    </sheetView>
  </sheetViews>
  <sheetFormatPr baseColWidth="10" defaultColWidth="9.140625" defaultRowHeight="30" customHeight="1" x14ac:dyDescent="0.3"/>
  <cols>
    <col min="1" max="1" width="1.5703125" style="37" customWidth="1"/>
    <col min="2" max="2" width="37.140625" style="49" customWidth="1"/>
    <col min="3" max="3" width="14.5703125" style="37" customWidth="1"/>
    <col min="4" max="4" width="23.5703125" style="37" customWidth="1"/>
    <col min="5" max="5" width="12.140625" style="37" customWidth="1"/>
    <col min="6" max="6" width="25.140625" style="37" customWidth="1"/>
    <col min="7" max="7" width="14" style="37" customWidth="1"/>
    <col min="8" max="8" width="15.85546875" style="37" customWidth="1"/>
    <col min="9" max="9" width="13.85546875" style="37" customWidth="1"/>
    <col min="10" max="10" width="15" style="37" customWidth="1"/>
    <col min="11" max="11" width="17.28515625" style="37" customWidth="1"/>
    <col min="12" max="12" width="15.140625" style="37" hidden="1" customWidth="1"/>
    <col min="13" max="13" width="13.85546875" style="37" hidden="1" customWidth="1"/>
    <col min="14" max="14" width="16.42578125" style="165" hidden="1" customWidth="1"/>
    <col min="15" max="15" width="17.85546875" style="165" hidden="1" customWidth="1"/>
    <col min="16" max="16384" width="9.140625" style="37"/>
  </cols>
  <sheetData>
    <row r="1" spans="2:15" ht="11.25" customHeight="1" thickBot="1" x14ac:dyDescent="0.35">
      <c r="B1" s="37"/>
    </row>
    <row r="2" spans="2:15" ht="30" customHeight="1" x14ac:dyDescent="0.3">
      <c r="B2" s="38"/>
      <c r="C2" s="308" t="s">
        <v>0</v>
      </c>
      <c r="D2" s="308"/>
      <c r="E2" s="308"/>
      <c r="F2" s="308"/>
      <c r="G2" s="308"/>
      <c r="H2" s="308"/>
      <c r="I2" s="308"/>
      <c r="J2" s="308"/>
      <c r="K2" s="309"/>
      <c r="L2" s="214" t="s">
        <v>129</v>
      </c>
      <c r="M2" s="250" t="s">
        <v>130</v>
      </c>
    </row>
    <row r="3" spans="2:15" ht="18.75" customHeight="1" x14ac:dyDescent="0.3">
      <c r="B3" s="41"/>
      <c r="C3" s="310" t="s">
        <v>137</v>
      </c>
      <c r="D3" s="310"/>
      <c r="E3" s="310"/>
      <c r="F3" s="310"/>
      <c r="G3" s="310"/>
      <c r="H3" s="310"/>
      <c r="I3" s="310"/>
      <c r="J3" s="310"/>
      <c r="K3" s="311"/>
      <c r="L3" s="215"/>
      <c r="M3" s="251"/>
    </row>
    <row r="4" spans="2:15" ht="17.25" customHeight="1" x14ac:dyDescent="0.3">
      <c r="B4" s="41"/>
      <c r="C4" s="312" t="str">
        <f>CONCATENATE(IF(SOL_NOMBRE&lt;&gt;"",UPPER(SOL_NOMBRE),"")," ",UPPER(SOL_APELLIDOS),IF(SOL_NIF&lt;&gt;"", CONCATENATE(" ( ",    SOL_NIF," ) "),""))</f>
        <v xml:space="preserve"> </v>
      </c>
      <c r="D4" s="312"/>
      <c r="E4" s="312"/>
      <c r="F4" s="312"/>
      <c r="G4" s="312"/>
      <c r="H4" s="112"/>
      <c r="I4" s="113" t="str">
        <f>IF( AND(SOL_FECHA_INI&lt;&gt;"",SOL_FECHA_FIN&lt;&gt;""),"Intervalo de fechas evaluable","")</f>
        <v/>
      </c>
      <c r="J4" s="113"/>
      <c r="K4" s="114"/>
      <c r="L4" s="215"/>
      <c r="M4" s="251"/>
    </row>
    <row r="5" spans="2:15" ht="15.75" customHeight="1" thickBot="1" x14ac:dyDescent="0.35">
      <c r="B5" s="115"/>
      <c r="C5" s="313"/>
      <c r="D5" s="313"/>
      <c r="E5" s="313"/>
      <c r="F5" s="313"/>
      <c r="G5" s="313"/>
      <c r="H5" s="116"/>
      <c r="I5" s="117" t="str">
        <f>IF(ISBLANK(SOL_FECHA_INI),"",SOL_FECHA_INI)</f>
        <v/>
      </c>
      <c r="J5" s="117" t="str">
        <f>IF(ISBLANK(SOL_FECHA_FIN),"",SOL_FECHA_FIN+365)</f>
        <v/>
      </c>
      <c r="K5" s="118"/>
      <c r="L5" s="216"/>
      <c r="M5" s="252"/>
    </row>
    <row r="6" spans="2:15" s="47" customFormat="1" ht="38.25" customHeight="1" thickBot="1" x14ac:dyDescent="0.35">
      <c r="B6" s="63" t="s">
        <v>10</v>
      </c>
      <c r="C6" s="64"/>
      <c r="D6" s="64"/>
      <c r="E6" s="64"/>
      <c r="F6" s="64"/>
      <c r="G6" s="64"/>
      <c r="H6" s="64"/>
      <c r="I6" s="64"/>
      <c r="J6" s="64"/>
      <c r="K6" s="73"/>
      <c r="L6" s="149">
        <f>SUM(L7+L34+L56++L64+L71)</f>
        <v>0</v>
      </c>
      <c r="M6" s="149">
        <f>SUM(M7+M37+M54+M64)</f>
        <v>0</v>
      </c>
      <c r="N6" s="166"/>
      <c r="O6" s="166"/>
    </row>
    <row r="7" spans="2:15" s="47" customFormat="1" ht="38.25" customHeight="1" thickBot="1" x14ac:dyDescent="0.35">
      <c r="B7" s="283" t="s">
        <v>11</v>
      </c>
      <c r="C7" s="284"/>
      <c r="D7" s="284"/>
      <c r="E7" s="284"/>
      <c r="F7" s="284"/>
      <c r="G7" s="284"/>
      <c r="H7" s="284"/>
      <c r="I7" s="284"/>
      <c r="J7" s="284"/>
      <c r="K7" s="285"/>
      <c r="L7" s="74">
        <f>SUM(L8+L13+L20)</f>
        <v>0</v>
      </c>
      <c r="M7" s="74">
        <f>SUM(M8+M13+M20)</f>
        <v>0</v>
      </c>
      <c r="N7" s="166"/>
      <c r="O7" s="166"/>
    </row>
    <row r="8" spans="2:15" s="47" customFormat="1" ht="45.75" customHeight="1" x14ac:dyDescent="0.25">
      <c r="B8" s="286" t="s">
        <v>49</v>
      </c>
      <c r="C8" s="287"/>
      <c r="D8" s="287"/>
      <c r="E8" s="287"/>
      <c r="F8" s="287"/>
      <c r="G8" s="287"/>
      <c r="H8" s="287"/>
      <c r="I8" s="287"/>
      <c r="J8" s="287"/>
      <c r="K8" s="288"/>
      <c r="L8" s="282">
        <f>SUM(L10:L12)</f>
        <v>0</v>
      </c>
      <c r="M8" s="282">
        <f>SUM(M10:M12)</f>
        <v>0</v>
      </c>
      <c r="N8" s="317" t="s">
        <v>139</v>
      </c>
      <c r="O8" s="318"/>
    </row>
    <row r="9" spans="2:15" ht="27.75" customHeight="1" x14ac:dyDescent="0.25">
      <c r="B9" s="277" t="s">
        <v>12</v>
      </c>
      <c r="C9" s="278"/>
      <c r="D9" s="278"/>
      <c r="E9" s="276" t="s">
        <v>16</v>
      </c>
      <c r="F9" s="276"/>
      <c r="G9" s="278" t="s">
        <v>50</v>
      </c>
      <c r="H9" s="278"/>
      <c r="I9" s="75" t="s">
        <v>51</v>
      </c>
      <c r="J9" s="75" t="s">
        <v>13</v>
      </c>
      <c r="K9" s="78" t="s">
        <v>14</v>
      </c>
      <c r="L9" s="282"/>
      <c r="M9" s="282"/>
      <c r="N9" s="319"/>
      <c r="O9" s="320"/>
    </row>
    <row r="10" spans="2:15" s="69" customFormat="1" ht="20.100000000000001" customHeight="1" x14ac:dyDescent="0.3">
      <c r="B10" s="273"/>
      <c r="C10" s="274"/>
      <c r="D10" s="274"/>
      <c r="E10" s="274"/>
      <c r="F10" s="274"/>
      <c r="G10" s="274"/>
      <c r="H10" s="274"/>
      <c r="I10" s="123"/>
      <c r="J10" s="123"/>
      <c r="K10" s="4"/>
      <c r="L10" s="85">
        <f>ROUND(IF(OR(B10="",K10=""),0,(VLOOKUP(G10,MCUARTILES,2,FALSE)*VLOOKUP(I10,MPOSICION_AUTOR,2,FALSE))),3)</f>
        <v>0</v>
      </c>
      <c r="M10" s="86">
        <f>L10</f>
        <v>0</v>
      </c>
      <c r="N10" s="257"/>
      <c r="O10" s="258"/>
    </row>
    <row r="11" spans="2:15" s="69" customFormat="1" ht="20.100000000000001" customHeight="1" x14ac:dyDescent="0.3">
      <c r="B11" s="273"/>
      <c r="C11" s="274"/>
      <c r="D11" s="274"/>
      <c r="E11" s="274"/>
      <c r="F11" s="274"/>
      <c r="G11" s="274"/>
      <c r="H11" s="274"/>
      <c r="I11" s="141"/>
      <c r="J11" s="123"/>
      <c r="K11" s="4"/>
      <c r="L11" s="85">
        <f>ROUND(IF(OR(B11="",K11=""),0,(VLOOKUP(G11,MCUARTILES,2,FALSE)*VLOOKUP(I11,MPOSICION_AUTOR,2,FALSE))),3)</f>
        <v>0</v>
      </c>
      <c r="M11" s="86">
        <f t="shared" ref="M11:M12" si="0">L11</f>
        <v>0</v>
      </c>
      <c r="N11" s="257"/>
      <c r="O11" s="258"/>
    </row>
    <row r="12" spans="2:15" s="69" customFormat="1" ht="20.100000000000001" customHeight="1" thickBot="1" x14ac:dyDescent="0.35">
      <c r="B12" s="273"/>
      <c r="C12" s="274"/>
      <c r="D12" s="274"/>
      <c r="E12" s="274"/>
      <c r="F12" s="274"/>
      <c r="G12" s="274"/>
      <c r="H12" s="274"/>
      <c r="I12" s="141"/>
      <c r="J12" s="123"/>
      <c r="K12" s="4"/>
      <c r="L12" s="85">
        <f>ROUND(IF(OR(B12="",K12=""),0,(VLOOKUP(G12,MCUARTILES,2,FALSE)*VLOOKUP(I12,MPOSICION_AUTOR,2,FALSE))),3)</f>
        <v>0</v>
      </c>
      <c r="M12" s="86">
        <f t="shared" si="0"/>
        <v>0</v>
      </c>
      <c r="N12" s="265"/>
      <c r="O12" s="266"/>
    </row>
    <row r="13" spans="2:15" s="47" customFormat="1" ht="23.25" customHeight="1" x14ac:dyDescent="0.3">
      <c r="B13" s="76" t="s">
        <v>68</v>
      </c>
      <c r="C13" s="77"/>
      <c r="D13" s="77"/>
      <c r="E13" s="77"/>
      <c r="F13" s="77"/>
      <c r="G13" s="77"/>
      <c r="H13" s="77"/>
      <c r="I13" s="77"/>
      <c r="J13" s="77"/>
      <c r="K13" s="84"/>
      <c r="L13" s="275">
        <f>SUM(L15:L19)</f>
        <v>0</v>
      </c>
      <c r="M13" s="275">
        <f>SUM(M15:M19)</f>
        <v>0</v>
      </c>
      <c r="N13" s="166"/>
      <c r="O13" s="166"/>
    </row>
    <row r="14" spans="2:15" ht="27.75" customHeight="1" thickBot="1" x14ac:dyDescent="0.35">
      <c r="B14" s="279" t="s">
        <v>12</v>
      </c>
      <c r="C14" s="276"/>
      <c r="D14" s="75" t="s">
        <v>15</v>
      </c>
      <c r="E14" s="276" t="s">
        <v>16</v>
      </c>
      <c r="F14" s="276"/>
      <c r="G14" s="278" t="s">
        <v>50</v>
      </c>
      <c r="H14" s="278"/>
      <c r="I14" s="75" t="s">
        <v>51</v>
      </c>
      <c r="J14" s="75" t="s">
        <v>13</v>
      </c>
      <c r="K14" s="78" t="s">
        <v>14</v>
      </c>
      <c r="L14" s="264"/>
      <c r="M14" s="264"/>
    </row>
    <row r="15" spans="2:15" s="69" customFormat="1" ht="20.100000000000001" customHeight="1" x14ac:dyDescent="0.3">
      <c r="B15" s="253"/>
      <c r="C15" s="255"/>
      <c r="D15" s="154"/>
      <c r="E15" s="274"/>
      <c r="F15" s="274"/>
      <c r="G15" s="274"/>
      <c r="H15" s="274"/>
      <c r="I15" s="141"/>
      <c r="J15" s="123"/>
      <c r="K15" s="4"/>
      <c r="L15" s="85">
        <f>ROUND(IF(OR(B15="",K15=""),0,(0.5*VLOOKUP(G15,MCUARTILES,2,FALSE)*VLOOKUP(I15,MPOSICION_AUTOR,2,FALSE))),3)</f>
        <v>0</v>
      </c>
      <c r="M15" s="87">
        <f>L15</f>
        <v>0</v>
      </c>
      <c r="N15" s="267"/>
      <c r="O15" s="268"/>
    </row>
    <row r="16" spans="2:15" s="69" customFormat="1" ht="20.100000000000001" customHeight="1" x14ac:dyDescent="0.3">
      <c r="B16" s="253"/>
      <c r="C16" s="255"/>
      <c r="D16" s="154"/>
      <c r="E16" s="274"/>
      <c r="F16" s="274"/>
      <c r="G16" s="274"/>
      <c r="H16" s="274"/>
      <c r="I16" s="141"/>
      <c r="J16" s="123"/>
      <c r="K16" s="4"/>
      <c r="L16" s="85">
        <f>ROUND(IF(OR(B16="",K16=""),0,(0.5*VLOOKUP(G16,MCUARTILES,2,FALSE)*VLOOKUP(I16,MPOSICION_AUTOR,2,FALSE))),3)</f>
        <v>0</v>
      </c>
      <c r="M16" s="87">
        <f t="shared" ref="M16" si="1">L16</f>
        <v>0</v>
      </c>
      <c r="N16" s="257"/>
      <c r="O16" s="258"/>
    </row>
    <row r="17" spans="2:15" s="69" customFormat="1" ht="20.100000000000001" customHeight="1" x14ac:dyDescent="0.3">
      <c r="B17" s="253"/>
      <c r="C17" s="255"/>
      <c r="D17" s="154"/>
      <c r="E17" s="274"/>
      <c r="F17" s="274"/>
      <c r="G17" s="274"/>
      <c r="H17" s="274"/>
      <c r="I17" s="141"/>
      <c r="J17" s="123"/>
      <c r="K17" s="4"/>
      <c r="L17" s="85">
        <f>ROUND(IF(OR(B17="",K17=""),0,(0.5*VLOOKUP(G17,MCUARTILES,2,FALSE)*VLOOKUP(I17,MPOSICION_AUTOR,2,FALSE))),3)</f>
        <v>0</v>
      </c>
      <c r="M17" s="87">
        <f t="shared" ref="M17" si="2">L17</f>
        <v>0</v>
      </c>
      <c r="N17" s="257"/>
      <c r="O17" s="258"/>
    </row>
    <row r="18" spans="2:15" s="69" customFormat="1" ht="20.100000000000001" customHeight="1" x14ac:dyDescent="0.3">
      <c r="B18" s="253"/>
      <c r="C18" s="255"/>
      <c r="D18" s="154"/>
      <c r="E18" s="274"/>
      <c r="F18" s="274"/>
      <c r="G18" s="274"/>
      <c r="H18" s="274"/>
      <c r="I18" s="141"/>
      <c r="J18" s="123"/>
      <c r="K18" s="4"/>
      <c r="L18" s="85">
        <f>ROUND(IF(OR(B18="",K18=""),0,(0.5*VLOOKUP(G18,MCUARTILES,2,FALSE)*VLOOKUP(I18,MPOSICION_AUTOR,2,FALSE))),3)</f>
        <v>0</v>
      </c>
      <c r="M18" s="87">
        <f t="shared" ref="M18:M19" si="3">L18</f>
        <v>0</v>
      </c>
      <c r="N18" s="257"/>
      <c r="O18" s="258"/>
    </row>
    <row r="19" spans="2:15" s="69" customFormat="1" ht="20.100000000000001" customHeight="1" thickBot="1" x14ac:dyDescent="0.35">
      <c r="B19" s="253"/>
      <c r="C19" s="255"/>
      <c r="D19" s="154"/>
      <c r="E19" s="274"/>
      <c r="F19" s="274"/>
      <c r="G19" s="274"/>
      <c r="H19" s="274"/>
      <c r="I19" s="141"/>
      <c r="J19" s="123"/>
      <c r="K19" s="4"/>
      <c r="L19" s="88">
        <f>ROUND(IF(OR(B19="",K19=""),0,(0.5*VLOOKUP(G19,MCUARTILES,2,FALSE)*VLOOKUP(I19,MPOSICION_AUTOR,2,FALSE))),3)</f>
        <v>0</v>
      </c>
      <c r="M19" s="87">
        <f t="shared" si="3"/>
        <v>0</v>
      </c>
      <c r="N19" s="265"/>
      <c r="O19" s="266"/>
    </row>
    <row r="20" spans="2:15" s="47" customFormat="1" ht="74.25" customHeight="1" x14ac:dyDescent="0.3">
      <c r="B20" s="286" t="s">
        <v>83</v>
      </c>
      <c r="C20" s="287"/>
      <c r="D20" s="287"/>
      <c r="E20" s="287"/>
      <c r="F20" s="287"/>
      <c r="G20" s="287"/>
      <c r="H20" s="287"/>
      <c r="I20" s="287"/>
      <c r="J20" s="287"/>
      <c r="K20" s="288"/>
      <c r="L20" s="275">
        <f>SUM(L22:L33)</f>
        <v>0</v>
      </c>
      <c r="M20" s="275">
        <f>SUM(M22:M33)</f>
        <v>0</v>
      </c>
      <c r="N20" s="166"/>
      <c r="O20" s="166"/>
    </row>
    <row r="21" spans="2:15" ht="27.75" customHeight="1" thickBot="1" x14ac:dyDescent="0.35">
      <c r="B21" s="277" t="s">
        <v>12</v>
      </c>
      <c r="C21" s="278"/>
      <c r="D21" s="278"/>
      <c r="E21" s="276" t="s">
        <v>16</v>
      </c>
      <c r="F21" s="276"/>
      <c r="G21" s="276" t="s">
        <v>50</v>
      </c>
      <c r="H21" s="276"/>
      <c r="I21" s="75" t="s">
        <v>70</v>
      </c>
      <c r="J21" s="75" t="s">
        <v>13</v>
      </c>
      <c r="K21" s="78" t="s">
        <v>14</v>
      </c>
      <c r="L21" s="264"/>
      <c r="M21" s="264"/>
    </row>
    <row r="22" spans="2:15" s="69" customFormat="1" ht="20.100000000000001" customHeight="1" x14ac:dyDescent="0.3">
      <c r="B22" s="273"/>
      <c r="C22" s="274"/>
      <c r="D22" s="274"/>
      <c r="E22" s="274"/>
      <c r="F22" s="274"/>
      <c r="G22" s="256"/>
      <c r="H22" s="255"/>
      <c r="I22" s="141"/>
      <c r="J22" s="123"/>
      <c r="K22" s="4"/>
      <c r="L22" s="85">
        <f t="shared" ref="L22:L33" si="4">ROUND(IF(OR(B22="",K22=""),0,(VLOOKUP(G22,MCUARTILES_ARTICULOS,2,FALSE)*VLOOKUP(I22,MPOSICION_AUTOR,2,FALSE))),3)</f>
        <v>0</v>
      </c>
      <c r="M22" s="87">
        <f>L22</f>
        <v>0</v>
      </c>
      <c r="N22" s="267"/>
      <c r="O22" s="268"/>
    </row>
    <row r="23" spans="2:15" s="69" customFormat="1" ht="20.100000000000001" customHeight="1" x14ac:dyDescent="0.3">
      <c r="B23" s="273"/>
      <c r="C23" s="274"/>
      <c r="D23" s="274"/>
      <c r="E23" s="274"/>
      <c r="F23" s="274"/>
      <c r="G23" s="256"/>
      <c r="H23" s="255"/>
      <c r="I23" s="141"/>
      <c r="J23" s="123"/>
      <c r="K23" s="4"/>
      <c r="L23" s="85">
        <f t="shared" si="4"/>
        <v>0</v>
      </c>
      <c r="M23" s="87">
        <f t="shared" ref="M23:M30" si="5">L23</f>
        <v>0</v>
      </c>
      <c r="N23" s="257"/>
      <c r="O23" s="258"/>
    </row>
    <row r="24" spans="2:15" s="69" customFormat="1" ht="20.100000000000001" customHeight="1" x14ac:dyDescent="0.3">
      <c r="B24" s="253"/>
      <c r="C24" s="254"/>
      <c r="D24" s="255"/>
      <c r="E24" s="256"/>
      <c r="F24" s="255"/>
      <c r="G24" s="256"/>
      <c r="H24" s="255"/>
      <c r="I24" s="141"/>
      <c r="J24" s="123"/>
      <c r="K24" s="4"/>
      <c r="L24" s="85">
        <f t="shared" si="4"/>
        <v>0</v>
      </c>
      <c r="M24" s="87">
        <f t="shared" ref="M24:M25" si="6">L24</f>
        <v>0</v>
      </c>
      <c r="N24" s="323"/>
      <c r="O24" s="324"/>
    </row>
    <row r="25" spans="2:15" s="69" customFormat="1" ht="20.100000000000001" customHeight="1" x14ac:dyDescent="0.3">
      <c r="B25" s="253"/>
      <c r="C25" s="254"/>
      <c r="D25" s="255"/>
      <c r="E25" s="256"/>
      <c r="F25" s="255"/>
      <c r="G25" s="256"/>
      <c r="H25" s="255"/>
      <c r="I25" s="141"/>
      <c r="J25" s="123"/>
      <c r="K25" s="4"/>
      <c r="L25" s="85">
        <f t="shared" si="4"/>
        <v>0</v>
      </c>
      <c r="M25" s="87">
        <f t="shared" si="6"/>
        <v>0</v>
      </c>
      <c r="N25" s="323"/>
      <c r="O25" s="324"/>
    </row>
    <row r="26" spans="2:15" s="69" customFormat="1" ht="20.100000000000001" customHeight="1" x14ac:dyDescent="0.3">
      <c r="B26" s="253"/>
      <c r="C26" s="254"/>
      <c r="D26" s="255"/>
      <c r="E26" s="256"/>
      <c r="F26" s="255"/>
      <c r="G26" s="256"/>
      <c r="H26" s="255"/>
      <c r="I26" s="141"/>
      <c r="J26" s="123"/>
      <c r="K26" s="4"/>
      <c r="L26" s="85">
        <f t="shared" si="4"/>
        <v>0</v>
      </c>
      <c r="M26" s="87">
        <f t="shared" si="5"/>
        <v>0</v>
      </c>
      <c r="N26" s="323"/>
      <c r="O26" s="324"/>
    </row>
    <row r="27" spans="2:15" s="69" customFormat="1" ht="20.100000000000001" customHeight="1" x14ac:dyDescent="0.3">
      <c r="B27" s="253"/>
      <c r="C27" s="254"/>
      <c r="D27" s="255"/>
      <c r="E27" s="256"/>
      <c r="F27" s="255"/>
      <c r="G27" s="256"/>
      <c r="H27" s="255"/>
      <c r="I27" s="141"/>
      <c r="J27" s="123"/>
      <c r="K27" s="4"/>
      <c r="L27" s="85">
        <f t="shared" si="4"/>
        <v>0</v>
      </c>
      <c r="M27" s="87">
        <f t="shared" si="5"/>
        <v>0</v>
      </c>
      <c r="N27" s="323"/>
      <c r="O27" s="324"/>
    </row>
    <row r="28" spans="2:15" s="69" customFormat="1" ht="20.100000000000001" customHeight="1" x14ac:dyDescent="0.3">
      <c r="B28" s="273"/>
      <c r="C28" s="274"/>
      <c r="D28" s="274"/>
      <c r="E28" s="274"/>
      <c r="F28" s="274"/>
      <c r="G28" s="256"/>
      <c r="H28" s="255"/>
      <c r="I28" s="141"/>
      <c r="J28" s="123"/>
      <c r="K28" s="4"/>
      <c r="L28" s="85">
        <f t="shared" si="4"/>
        <v>0</v>
      </c>
      <c r="M28" s="87">
        <f t="shared" ref="M28:M29" si="7">L28</f>
        <v>0</v>
      </c>
      <c r="N28" s="257"/>
      <c r="O28" s="258"/>
    </row>
    <row r="29" spans="2:15" s="69" customFormat="1" ht="20.100000000000001" customHeight="1" x14ac:dyDescent="0.3">
      <c r="B29" s="273"/>
      <c r="C29" s="274"/>
      <c r="D29" s="274"/>
      <c r="E29" s="274"/>
      <c r="F29" s="274"/>
      <c r="G29" s="256"/>
      <c r="H29" s="255"/>
      <c r="I29" s="141"/>
      <c r="J29" s="123"/>
      <c r="K29" s="4"/>
      <c r="L29" s="85">
        <f t="shared" si="4"/>
        <v>0</v>
      </c>
      <c r="M29" s="87">
        <f t="shared" si="7"/>
        <v>0</v>
      </c>
      <c r="N29" s="257"/>
      <c r="O29" s="258"/>
    </row>
    <row r="30" spans="2:15" s="69" customFormat="1" ht="20.100000000000001" customHeight="1" x14ac:dyDescent="0.3">
      <c r="B30" s="273"/>
      <c r="C30" s="274"/>
      <c r="D30" s="274"/>
      <c r="E30" s="274"/>
      <c r="F30" s="274"/>
      <c r="G30" s="256"/>
      <c r="H30" s="255"/>
      <c r="I30" s="141"/>
      <c r="J30" s="123"/>
      <c r="K30" s="4"/>
      <c r="L30" s="85">
        <f t="shared" si="4"/>
        <v>0</v>
      </c>
      <c r="M30" s="87">
        <f t="shared" si="5"/>
        <v>0</v>
      </c>
      <c r="N30" s="257"/>
      <c r="O30" s="258"/>
    </row>
    <row r="31" spans="2:15" s="69" customFormat="1" ht="20.100000000000001" customHeight="1" x14ac:dyDescent="0.3">
      <c r="B31" s="273"/>
      <c r="C31" s="274"/>
      <c r="D31" s="274"/>
      <c r="E31" s="274"/>
      <c r="F31" s="274"/>
      <c r="G31" s="256"/>
      <c r="H31" s="255"/>
      <c r="I31" s="141"/>
      <c r="J31" s="123"/>
      <c r="K31" s="4"/>
      <c r="L31" s="85">
        <f t="shared" si="4"/>
        <v>0</v>
      </c>
      <c r="M31" s="87">
        <f t="shared" ref="M31" si="8">L31</f>
        <v>0</v>
      </c>
      <c r="N31" s="257"/>
      <c r="O31" s="258"/>
    </row>
    <row r="32" spans="2:15" s="69" customFormat="1" ht="20.100000000000001" customHeight="1" x14ac:dyDescent="0.3">
      <c r="B32" s="273"/>
      <c r="C32" s="274"/>
      <c r="D32" s="274"/>
      <c r="E32" s="274"/>
      <c r="F32" s="274"/>
      <c r="G32" s="256"/>
      <c r="H32" s="255"/>
      <c r="I32" s="141"/>
      <c r="J32" s="123"/>
      <c r="K32" s="4"/>
      <c r="L32" s="85">
        <f t="shared" si="4"/>
        <v>0</v>
      </c>
      <c r="M32" s="87">
        <f t="shared" ref="M32:M33" si="9">L32</f>
        <v>0</v>
      </c>
      <c r="N32" s="257"/>
      <c r="O32" s="258"/>
    </row>
    <row r="33" spans="2:15" s="69" customFormat="1" ht="20.100000000000001" customHeight="1" thickBot="1" x14ac:dyDescent="0.35">
      <c r="B33" s="273"/>
      <c r="C33" s="274"/>
      <c r="D33" s="274"/>
      <c r="E33" s="274"/>
      <c r="F33" s="274"/>
      <c r="G33" s="256"/>
      <c r="H33" s="255"/>
      <c r="I33" s="141"/>
      <c r="J33" s="123"/>
      <c r="K33" s="5"/>
      <c r="L33" s="85">
        <f t="shared" si="4"/>
        <v>0</v>
      </c>
      <c r="M33" s="87">
        <f t="shared" si="9"/>
        <v>0</v>
      </c>
      <c r="N33" s="265"/>
      <c r="O33" s="266"/>
    </row>
    <row r="34" spans="2:15" ht="30" customHeight="1" thickBot="1" x14ac:dyDescent="0.35">
      <c r="B34" s="283" t="s">
        <v>71</v>
      </c>
      <c r="C34" s="284"/>
      <c r="D34" s="284"/>
      <c r="E34" s="284"/>
      <c r="F34" s="284"/>
      <c r="G34" s="284"/>
      <c r="H34" s="284"/>
      <c r="I34" s="284"/>
      <c r="J34" s="284"/>
      <c r="K34" s="285"/>
      <c r="L34" s="79">
        <f>SUM(L35+L42+L49)</f>
        <v>0</v>
      </c>
      <c r="M34" s="98">
        <f>SUM(M35+M42+M49)</f>
        <v>0</v>
      </c>
      <c r="N34" s="166"/>
      <c r="O34" s="166"/>
    </row>
    <row r="35" spans="2:15" s="47" customFormat="1" ht="23.25" customHeight="1" x14ac:dyDescent="0.3">
      <c r="B35" s="80" t="s">
        <v>72</v>
      </c>
      <c r="C35" s="81"/>
      <c r="D35" s="81"/>
      <c r="E35" s="81"/>
      <c r="F35" s="81"/>
      <c r="G35" s="81"/>
      <c r="H35" s="81"/>
      <c r="I35" s="81"/>
      <c r="J35" s="81"/>
      <c r="K35" s="83"/>
      <c r="L35" s="275">
        <f>SUM(L37:L41)</f>
        <v>0</v>
      </c>
      <c r="M35" s="275">
        <f>SUM(M37:M41)</f>
        <v>0</v>
      </c>
      <c r="N35" s="166"/>
      <c r="O35" s="166"/>
    </row>
    <row r="36" spans="2:15" ht="30" customHeight="1" thickBot="1" x14ac:dyDescent="0.35">
      <c r="B36" s="279" t="s">
        <v>118</v>
      </c>
      <c r="C36" s="276"/>
      <c r="D36" s="276"/>
      <c r="E36" s="276"/>
      <c r="F36" s="276"/>
      <c r="G36" s="276" t="s">
        <v>119</v>
      </c>
      <c r="H36" s="276"/>
      <c r="I36" s="82" t="s">
        <v>120</v>
      </c>
      <c r="J36" s="82" t="s">
        <v>13</v>
      </c>
      <c r="K36" s="94" t="s">
        <v>14</v>
      </c>
      <c r="L36" s="264"/>
      <c r="M36" s="264"/>
    </row>
    <row r="37" spans="2:15" s="69" customFormat="1" ht="20.100000000000001" customHeight="1" x14ac:dyDescent="0.3">
      <c r="B37" s="298"/>
      <c r="C37" s="299"/>
      <c r="D37" s="299"/>
      <c r="E37" s="299"/>
      <c r="F37" s="299"/>
      <c r="G37" s="256"/>
      <c r="H37" s="255"/>
      <c r="I37" s="126"/>
      <c r="J37" s="34"/>
      <c r="K37" s="35"/>
      <c r="L37" s="85">
        <f>IF(AND(B37&lt;&gt;"",K37&lt;&gt;""),1*(I37/12),0)</f>
        <v>0</v>
      </c>
      <c r="M37" s="87">
        <f>L37</f>
        <v>0</v>
      </c>
      <c r="N37" s="267"/>
      <c r="O37" s="268"/>
    </row>
    <row r="38" spans="2:15" s="69" customFormat="1" ht="20.100000000000001" customHeight="1" x14ac:dyDescent="0.3">
      <c r="B38" s="273"/>
      <c r="C38" s="274"/>
      <c r="D38" s="274"/>
      <c r="E38" s="274"/>
      <c r="F38" s="274"/>
      <c r="G38" s="256"/>
      <c r="H38" s="255"/>
      <c r="I38" s="141"/>
      <c r="J38" s="32"/>
      <c r="K38" s="4"/>
      <c r="L38" s="85">
        <f t="shared" ref="L38" si="10">IF(AND(B38&lt;&gt;"",K38&lt;&gt;""),1*(I38/12),0)</f>
        <v>0</v>
      </c>
      <c r="M38" s="87">
        <f t="shared" ref="M38" si="11">L38</f>
        <v>0</v>
      </c>
      <c r="N38" s="257"/>
      <c r="O38" s="258"/>
    </row>
    <row r="39" spans="2:15" s="69" customFormat="1" ht="20.100000000000001" customHeight="1" x14ac:dyDescent="0.3">
      <c r="B39" s="273"/>
      <c r="C39" s="274"/>
      <c r="D39" s="274"/>
      <c r="E39" s="274"/>
      <c r="F39" s="274"/>
      <c r="G39" s="256"/>
      <c r="H39" s="255"/>
      <c r="I39" s="141"/>
      <c r="J39" s="32"/>
      <c r="K39" s="4"/>
      <c r="L39" s="85">
        <f t="shared" ref="L39" si="12">IF(AND(B39&lt;&gt;"",K39&lt;&gt;""),1*(I39/12),0)</f>
        <v>0</v>
      </c>
      <c r="M39" s="87">
        <f t="shared" ref="M39" si="13">L39</f>
        <v>0</v>
      </c>
      <c r="N39" s="257"/>
      <c r="O39" s="258"/>
    </row>
    <row r="40" spans="2:15" s="69" customFormat="1" ht="20.100000000000001" customHeight="1" x14ac:dyDescent="0.3">
      <c r="B40" s="273"/>
      <c r="C40" s="274"/>
      <c r="D40" s="274"/>
      <c r="E40" s="274"/>
      <c r="F40" s="274"/>
      <c r="G40" s="256"/>
      <c r="H40" s="255"/>
      <c r="I40" s="123"/>
      <c r="J40" s="32"/>
      <c r="K40" s="4"/>
      <c r="L40" s="85">
        <f t="shared" ref="L40:L41" si="14">IF(AND(B40&lt;&gt;"",K40&lt;&gt;""),1*(I40/12),0)</f>
        <v>0</v>
      </c>
      <c r="M40" s="87">
        <f t="shared" ref="M40:M41" si="15">L40</f>
        <v>0</v>
      </c>
      <c r="N40" s="257"/>
      <c r="O40" s="258"/>
    </row>
    <row r="41" spans="2:15" s="69" customFormat="1" ht="20.100000000000001" customHeight="1" thickBot="1" x14ac:dyDescent="0.35">
      <c r="B41" s="300"/>
      <c r="C41" s="301"/>
      <c r="D41" s="301"/>
      <c r="E41" s="301"/>
      <c r="F41" s="301"/>
      <c r="G41" s="289"/>
      <c r="H41" s="290"/>
      <c r="I41" s="123"/>
      <c r="J41" s="32"/>
      <c r="K41" s="33"/>
      <c r="L41" s="88">
        <f t="shared" si="14"/>
        <v>0</v>
      </c>
      <c r="M41" s="87">
        <f t="shared" si="15"/>
        <v>0</v>
      </c>
      <c r="N41" s="265"/>
      <c r="O41" s="266"/>
    </row>
    <row r="42" spans="2:15" s="47" customFormat="1" ht="23.25" customHeight="1" x14ac:dyDescent="0.3">
      <c r="B42" s="80" t="s">
        <v>73</v>
      </c>
      <c r="C42" s="81"/>
      <c r="D42" s="81"/>
      <c r="E42" s="81"/>
      <c r="F42" s="81"/>
      <c r="G42" s="81"/>
      <c r="H42" s="81"/>
      <c r="I42" s="81"/>
      <c r="J42" s="81"/>
      <c r="K42" s="83"/>
      <c r="L42" s="275">
        <f>SUM(L44:L48)</f>
        <v>0</v>
      </c>
      <c r="M42" s="275">
        <f>SUM(M44:M48)</f>
        <v>0</v>
      </c>
      <c r="N42" s="166"/>
      <c r="O42" s="166"/>
    </row>
    <row r="43" spans="2:15" ht="30" customHeight="1" thickBot="1" x14ac:dyDescent="0.35">
      <c r="B43" s="279" t="s">
        <v>118</v>
      </c>
      <c r="C43" s="276"/>
      <c r="D43" s="276"/>
      <c r="E43" s="276"/>
      <c r="F43" s="276"/>
      <c r="G43" s="276" t="s">
        <v>119</v>
      </c>
      <c r="H43" s="276"/>
      <c r="I43" s="82" t="s">
        <v>120</v>
      </c>
      <c r="J43" s="82" t="s">
        <v>13</v>
      </c>
      <c r="K43" s="94" t="s">
        <v>14</v>
      </c>
      <c r="L43" s="264"/>
      <c r="M43" s="264"/>
    </row>
    <row r="44" spans="2:15" s="69" customFormat="1" ht="20.100000000000001" customHeight="1" x14ac:dyDescent="0.3">
      <c r="B44" s="298"/>
      <c r="C44" s="299"/>
      <c r="D44" s="299"/>
      <c r="E44" s="299"/>
      <c r="F44" s="299"/>
      <c r="G44" s="256"/>
      <c r="H44" s="255"/>
      <c r="I44" s="126"/>
      <c r="J44" s="34"/>
      <c r="K44" s="35"/>
      <c r="L44" s="85">
        <f>IF(AND(B44&lt;&gt;"",K44&lt;&gt;""),0.5*(I44/12),0)</f>
        <v>0</v>
      </c>
      <c r="M44" s="87">
        <f>L44</f>
        <v>0</v>
      </c>
      <c r="N44" s="267"/>
      <c r="O44" s="268"/>
    </row>
    <row r="45" spans="2:15" s="69" customFormat="1" ht="20.100000000000001" customHeight="1" x14ac:dyDescent="0.3">
      <c r="B45" s="273"/>
      <c r="C45" s="274"/>
      <c r="D45" s="274"/>
      <c r="E45" s="274"/>
      <c r="F45" s="274"/>
      <c r="G45" s="256"/>
      <c r="H45" s="255"/>
      <c r="I45" s="141"/>
      <c r="J45" s="32"/>
      <c r="K45" s="4"/>
      <c r="L45" s="85">
        <f t="shared" ref="L45" si="16">IF(AND(B45&lt;&gt;"",K45&lt;&gt;""),0.5*(I45/12),0)</f>
        <v>0</v>
      </c>
      <c r="M45" s="87">
        <f t="shared" ref="M45" si="17">L45</f>
        <v>0</v>
      </c>
      <c r="N45" s="257"/>
      <c r="O45" s="258"/>
    </row>
    <row r="46" spans="2:15" s="69" customFormat="1" ht="20.100000000000001" customHeight="1" x14ac:dyDescent="0.3">
      <c r="B46" s="273"/>
      <c r="C46" s="274"/>
      <c r="D46" s="274"/>
      <c r="E46" s="274"/>
      <c r="F46" s="274"/>
      <c r="G46" s="256"/>
      <c r="H46" s="255"/>
      <c r="I46" s="141"/>
      <c r="J46" s="32"/>
      <c r="K46" s="4"/>
      <c r="L46" s="85">
        <f t="shared" ref="L46" si="18">IF(AND(B46&lt;&gt;"",K46&lt;&gt;""),0.5*(I46/12),0)</f>
        <v>0</v>
      </c>
      <c r="M46" s="87">
        <f t="shared" ref="M46" si="19">L46</f>
        <v>0</v>
      </c>
      <c r="N46" s="257"/>
      <c r="O46" s="258"/>
    </row>
    <row r="47" spans="2:15" s="69" customFormat="1" ht="20.100000000000001" customHeight="1" x14ac:dyDescent="0.3">
      <c r="B47" s="273"/>
      <c r="C47" s="274"/>
      <c r="D47" s="274"/>
      <c r="E47" s="274"/>
      <c r="F47" s="274"/>
      <c r="G47" s="256"/>
      <c r="H47" s="255"/>
      <c r="I47" s="123"/>
      <c r="J47" s="32"/>
      <c r="K47" s="4"/>
      <c r="L47" s="85">
        <f t="shared" ref="L47:L48" si="20">IF(AND(B47&lt;&gt;"",K47&lt;&gt;""),0.5*(I47/12),0)</f>
        <v>0</v>
      </c>
      <c r="M47" s="87">
        <f t="shared" ref="M47:M48" si="21">L47</f>
        <v>0</v>
      </c>
      <c r="N47" s="257"/>
      <c r="O47" s="258"/>
    </row>
    <row r="48" spans="2:15" s="69" customFormat="1" ht="20.100000000000001" customHeight="1" thickBot="1" x14ac:dyDescent="0.35">
      <c r="B48" s="325"/>
      <c r="C48" s="326"/>
      <c r="D48" s="326"/>
      <c r="E48" s="326"/>
      <c r="F48" s="326"/>
      <c r="G48" s="289"/>
      <c r="H48" s="290"/>
      <c r="I48" s="127"/>
      <c r="J48" s="36"/>
      <c r="K48" s="5"/>
      <c r="L48" s="85">
        <f t="shared" si="20"/>
        <v>0</v>
      </c>
      <c r="M48" s="87">
        <f t="shared" si="21"/>
        <v>0</v>
      </c>
      <c r="N48" s="265"/>
      <c r="O48" s="266"/>
    </row>
    <row r="49" spans="2:15" s="47" customFormat="1" ht="23.25" customHeight="1" x14ac:dyDescent="0.3">
      <c r="B49" s="80" t="s">
        <v>74</v>
      </c>
      <c r="C49" s="81"/>
      <c r="D49" s="81"/>
      <c r="E49" s="81"/>
      <c r="F49" s="81"/>
      <c r="G49" s="81"/>
      <c r="H49" s="81"/>
      <c r="I49" s="81"/>
      <c r="J49" s="81"/>
      <c r="K49" s="83"/>
      <c r="L49" s="275">
        <f>SUM(L51:L55)</f>
        <v>0</v>
      </c>
      <c r="M49" s="275">
        <f>SUM(M51:M55)</f>
        <v>0</v>
      </c>
      <c r="N49" s="166"/>
      <c r="O49" s="166"/>
    </row>
    <row r="50" spans="2:15" ht="30" customHeight="1" thickBot="1" x14ac:dyDescent="0.35">
      <c r="B50" s="279" t="s">
        <v>12</v>
      </c>
      <c r="C50" s="276"/>
      <c r="D50" s="276"/>
      <c r="E50" s="276"/>
      <c r="F50" s="276"/>
      <c r="G50" s="82" t="s">
        <v>108</v>
      </c>
      <c r="H50" s="276" t="s">
        <v>17</v>
      </c>
      <c r="I50" s="276"/>
      <c r="J50" s="276"/>
      <c r="K50" s="78" t="s">
        <v>14</v>
      </c>
      <c r="L50" s="264"/>
      <c r="M50" s="264"/>
    </row>
    <row r="51" spans="2:15" s="69" customFormat="1" ht="20.100000000000001" customHeight="1" x14ac:dyDescent="0.3">
      <c r="B51" s="253"/>
      <c r="C51" s="254"/>
      <c r="D51" s="254"/>
      <c r="E51" s="254"/>
      <c r="F51" s="255"/>
      <c r="G51" s="125"/>
      <c r="H51" s="256"/>
      <c r="I51" s="254"/>
      <c r="J51" s="255"/>
      <c r="K51" s="4"/>
      <c r="L51" s="85">
        <f>IF(AND(B51&lt;&gt;"",K51&lt;&gt;""),0.2*(G51/12),0)</f>
        <v>0</v>
      </c>
      <c r="M51" s="87">
        <f>L51</f>
        <v>0</v>
      </c>
      <c r="N51" s="267"/>
      <c r="O51" s="268"/>
    </row>
    <row r="52" spans="2:15" s="69" customFormat="1" ht="20.100000000000001" customHeight="1" x14ac:dyDescent="0.3">
      <c r="B52" s="253"/>
      <c r="C52" s="254"/>
      <c r="D52" s="254"/>
      <c r="E52" s="254"/>
      <c r="F52" s="255"/>
      <c r="G52" s="142"/>
      <c r="H52" s="256"/>
      <c r="I52" s="254"/>
      <c r="J52" s="255"/>
      <c r="K52" s="4"/>
      <c r="L52" s="85">
        <f t="shared" ref="L52" si="22">IF(AND(B52&lt;&gt;"",K52&lt;&gt;""),0.2*(G52/12),0)</f>
        <v>0</v>
      </c>
      <c r="M52" s="87">
        <f t="shared" ref="M52" si="23">L52</f>
        <v>0</v>
      </c>
      <c r="N52" s="257"/>
      <c r="O52" s="258"/>
    </row>
    <row r="53" spans="2:15" s="69" customFormat="1" ht="20.100000000000001" customHeight="1" x14ac:dyDescent="0.3">
      <c r="B53" s="253"/>
      <c r="C53" s="254"/>
      <c r="D53" s="254"/>
      <c r="E53" s="254"/>
      <c r="F53" s="255"/>
      <c r="G53" s="142"/>
      <c r="H53" s="256"/>
      <c r="I53" s="254"/>
      <c r="J53" s="255"/>
      <c r="K53" s="4"/>
      <c r="L53" s="85">
        <f t="shared" ref="L53" si="24">IF(AND(B53&lt;&gt;"",K53&lt;&gt;""),0.2*(G53/12),0)</f>
        <v>0</v>
      </c>
      <c r="M53" s="87">
        <f t="shared" ref="M53" si="25">L53</f>
        <v>0</v>
      </c>
      <c r="N53" s="257"/>
      <c r="O53" s="258"/>
    </row>
    <row r="54" spans="2:15" s="69" customFormat="1" ht="20.100000000000001" customHeight="1" x14ac:dyDescent="0.3">
      <c r="B54" s="253"/>
      <c r="C54" s="254"/>
      <c r="D54" s="254"/>
      <c r="E54" s="254"/>
      <c r="F54" s="255"/>
      <c r="G54" s="125"/>
      <c r="H54" s="256"/>
      <c r="I54" s="254"/>
      <c r="J54" s="255"/>
      <c r="K54" s="4"/>
      <c r="L54" s="85">
        <f t="shared" ref="L54:L55" si="26">IF(AND(B54&lt;&gt;"",K54&lt;&gt;""),0.2*(G54/12),0)</f>
        <v>0</v>
      </c>
      <c r="M54" s="87">
        <f t="shared" ref="M54:M55" si="27">L54</f>
        <v>0</v>
      </c>
      <c r="N54" s="257"/>
      <c r="O54" s="258"/>
    </row>
    <row r="55" spans="2:15" s="69" customFormat="1" ht="20.100000000000001" customHeight="1" thickBot="1" x14ac:dyDescent="0.35">
      <c r="B55" s="253"/>
      <c r="C55" s="254"/>
      <c r="D55" s="254"/>
      <c r="E55" s="254"/>
      <c r="F55" s="255"/>
      <c r="G55" s="125"/>
      <c r="H55" s="256"/>
      <c r="I55" s="254"/>
      <c r="J55" s="255"/>
      <c r="K55" s="4"/>
      <c r="L55" s="85">
        <f t="shared" si="26"/>
        <v>0</v>
      </c>
      <c r="M55" s="87">
        <f t="shared" si="27"/>
        <v>0</v>
      </c>
      <c r="N55" s="265"/>
      <c r="O55" s="266"/>
    </row>
    <row r="56" spans="2:15" ht="40.5" customHeight="1" x14ac:dyDescent="0.3">
      <c r="B56" s="283" t="s">
        <v>18</v>
      </c>
      <c r="C56" s="284"/>
      <c r="D56" s="284"/>
      <c r="E56" s="284"/>
      <c r="F56" s="284"/>
      <c r="G56" s="284"/>
      <c r="H56" s="284"/>
      <c r="I56" s="284"/>
      <c r="J56" s="284"/>
      <c r="K56" s="285"/>
      <c r="L56" s="269">
        <f>SUM(L58:L63)</f>
        <v>0</v>
      </c>
      <c r="M56" s="269">
        <f>SUM(M58:M63)</f>
        <v>0</v>
      </c>
    </row>
    <row r="57" spans="2:15" ht="30" customHeight="1" thickBot="1" x14ac:dyDescent="0.35">
      <c r="B57" s="279" t="s">
        <v>12</v>
      </c>
      <c r="C57" s="276"/>
      <c r="D57" s="276"/>
      <c r="E57" s="276"/>
      <c r="F57" s="276" t="s">
        <v>75</v>
      </c>
      <c r="G57" s="276"/>
      <c r="H57" s="276" t="s">
        <v>19</v>
      </c>
      <c r="I57" s="276"/>
      <c r="J57" s="75" t="s">
        <v>13</v>
      </c>
      <c r="K57" s="78" t="s">
        <v>14</v>
      </c>
      <c r="L57" s="270"/>
      <c r="M57" s="270"/>
    </row>
    <row r="58" spans="2:15" s="69" customFormat="1" ht="20.100000000000001" customHeight="1" x14ac:dyDescent="0.3">
      <c r="B58" s="253"/>
      <c r="C58" s="254"/>
      <c r="D58" s="254"/>
      <c r="E58" s="255"/>
      <c r="F58" s="262"/>
      <c r="G58" s="261"/>
      <c r="H58" s="280"/>
      <c r="I58" s="281"/>
      <c r="J58" s="124"/>
      <c r="K58" s="4"/>
      <c r="L58" s="85">
        <f t="shared" ref="L58:L63" si="28">IF(OR(B58="",K58=""),0,(VLOOKUP(F58,MTIPO_PATENTE,2,FALSE)))</f>
        <v>0</v>
      </c>
      <c r="M58" s="87">
        <f>L58</f>
        <v>0</v>
      </c>
      <c r="N58" s="267"/>
      <c r="O58" s="268"/>
    </row>
    <row r="59" spans="2:15" s="69" customFormat="1" ht="20.100000000000001" customHeight="1" x14ac:dyDescent="0.3">
      <c r="B59" s="253"/>
      <c r="C59" s="254"/>
      <c r="D59" s="254"/>
      <c r="E59" s="255"/>
      <c r="F59" s="262"/>
      <c r="G59" s="261"/>
      <c r="H59" s="280"/>
      <c r="I59" s="281"/>
      <c r="J59" s="124"/>
      <c r="K59" s="4"/>
      <c r="L59" s="85">
        <f t="shared" si="28"/>
        <v>0</v>
      </c>
      <c r="M59" s="87">
        <f t="shared" ref="M59:M63" si="29">L59</f>
        <v>0</v>
      </c>
      <c r="N59" s="257"/>
      <c r="O59" s="258"/>
    </row>
    <row r="60" spans="2:15" s="69" customFormat="1" ht="20.100000000000001" customHeight="1" x14ac:dyDescent="0.3">
      <c r="B60" s="253"/>
      <c r="C60" s="254"/>
      <c r="D60" s="254"/>
      <c r="E60" s="255"/>
      <c r="F60" s="262"/>
      <c r="G60" s="261"/>
      <c r="H60" s="280"/>
      <c r="I60" s="281"/>
      <c r="J60" s="124"/>
      <c r="K60" s="4"/>
      <c r="L60" s="85">
        <f t="shared" si="28"/>
        <v>0</v>
      </c>
      <c r="M60" s="87">
        <f t="shared" si="29"/>
        <v>0</v>
      </c>
      <c r="N60" s="321"/>
      <c r="O60" s="322"/>
    </row>
    <row r="61" spans="2:15" s="69" customFormat="1" ht="20.100000000000001" customHeight="1" x14ac:dyDescent="0.3">
      <c r="B61" s="253"/>
      <c r="C61" s="254"/>
      <c r="D61" s="254"/>
      <c r="E61" s="255"/>
      <c r="F61" s="262"/>
      <c r="G61" s="261"/>
      <c r="H61" s="280"/>
      <c r="I61" s="281"/>
      <c r="J61" s="124"/>
      <c r="K61" s="4"/>
      <c r="L61" s="85">
        <f t="shared" si="28"/>
        <v>0</v>
      </c>
      <c r="M61" s="87">
        <f t="shared" si="29"/>
        <v>0</v>
      </c>
      <c r="N61" s="257"/>
      <c r="O61" s="258"/>
    </row>
    <row r="62" spans="2:15" s="69" customFormat="1" ht="20.100000000000001" customHeight="1" x14ac:dyDescent="0.3">
      <c r="B62" s="253"/>
      <c r="C62" s="254"/>
      <c r="D62" s="254"/>
      <c r="E62" s="255"/>
      <c r="F62" s="262"/>
      <c r="G62" s="261"/>
      <c r="H62" s="280"/>
      <c r="I62" s="281"/>
      <c r="J62" s="124"/>
      <c r="K62" s="4"/>
      <c r="L62" s="85">
        <f t="shared" si="28"/>
        <v>0</v>
      </c>
      <c r="M62" s="87">
        <f t="shared" si="29"/>
        <v>0</v>
      </c>
      <c r="N62" s="257"/>
      <c r="O62" s="258"/>
    </row>
    <row r="63" spans="2:15" s="69" customFormat="1" ht="20.100000000000001" customHeight="1" thickBot="1" x14ac:dyDescent="0.35">
      <c r="B63" s="291"/>
      <c r="C63" s="292"/>
      <c r="D63" s="292"/>
      <c r="E63" s="290"/>
      <c r="F63" s="262"/>
      <c r="G63" s="261"/>
      <c r="H63" s="280"/>
      <c r="I63" s="281"/>
      <c r="J63" s="124"/>
      <c r="K63" s="33"/>
      <c r="L63" s="85">
        <f t="shared" si="28"/>
        <v>0</v>
      </c>
      <c r="M63" s="87">
        <f t="shared" si="29"/>
        <v>0</v>
      </c>
      <c r="N63" s="265"/>
      <c r="O63" s="266"/>
    </row>
    <row r="64" spans="2:15" ht="30" customHeight="1" x14ac:dyDescent="0.3">
      <c r="B64" s="283" t="s">
        <v>80</v>
      </c>
      <c r="C64" s="284"/>
      <c r="D64" s="284"/>
      <c r="E64" s="284"/>
      <c r="F64" s="284"/>
      <c r="G64" s="284"/>
      <c r="H64" s="284"/>
      <c r="I64" s="284"/>
      <c r="J64" s="284"/>
      <c r="K64" s="285"/>
      <c r="L64" s="269">
        <f>SUM(L66:L70)</f>
        <v>0</v>
      </c>
      <c r="M64" s="269">
        <f>SUM(M66:M70)</f>
        <v>0</v>
      </c>
    </row>
    <row r="65" spans="2:15" ht="30" customHeight="1" thickBot="1" x14ac:dyDescent="0.35">
      <c r="B65" s="279" t="s">
        <v>12</v>
      </c>
      <c r="C65" s="276"/>
      <c r="D65" s="276"/>
      <c r="E65" s="276"/>
      <c r="F65" s="168" t="s">
        <v>121</v>
      </c>
      <c r="G65" s="276" t="s">
        <v>128</v>
      </c>
      <c r="H65" s="276"/>
      <c r="I65" s="168" t="s">
        <v>51</v>
      </c>
      <c r="J65" s="169" t="s">
        <v>13</v>
      </c>
      <c r="K65" s="78" t="s">
        <v>14</v>
      </c>
      <c r="L65" s="270"/>
      <c r="M65" s="270"/>
    </row>
    <row r="66" spans="2:15" s="69" customFormat="1" ht="20.100000000000001" customHeight="1" x14ac:dyDescent="0.3">
      <c r="B66" s="253"/>
      <c r="C66" s="254"/>
      <c r="D66" s="254"/>
      <c r="E66" s="254"/>
      <c r="F66" s="167"/>
      <c r="G66" s="280"/>
      <c r="H66" s="281"/>
      <c r="I66" s="141"/>
      <c r="J66" s="170"/>
      <c r="K66" s="4"/>
      <c r="L66" s="85">
        <f>ROUND(IF(OR(B66="",K66=""),0,2*VLOOKUP(I66,MPOSICION_AUTOR,2,FALSE)),3)</f>
        <v>0</v>
      </c>
      <c r="M66" s="87">
        <f>L66</f>
        <v>0</v>
      </c>
      <c r="N66" s="267"/>
      <c r="O66" s="268"/>
    </row>
    <row r="67" spans="2:15" s="69" customFormat="1" ht="20.100000000000001" customHeight="1" x14ac:dyDescent="0.3">
      <c r="B67" s="253"/>
      <c r="C67" s="254"/>
      <c r="D67" s="254"/>
      <c r="E67" s="254"/>
      <c r="F67" s="167"/>
      <c r="G67" s="280"/>
      <c r="H67" s="281"/>
      <c r="I67" s="141"/>
      <c r="J67" s="170"/>
      <c r="K67" s="4"/>
      <c r="L67" s="85">
        <f>ROUND(IF(OR(B67="",K67=""),0,2*VLOOKUP(I67,MPOSICION_AUTOR,2,FALSE)),3)</f>
        <v>0</v>
      </c>
      <c r="M67" s="87">
        <f t="shared" ref="M67:M70" si="30">L67</f>
        <v>0</v>
      </c>
      <c r="N67" s="257"/>
      <c r="O67" s="258"/>
    </row>
    <row r="68" spans="2:15" s="69" customFormat="1" ht="20.100000000000001" customHeight="1" x14ac:dyDescent="0.3">
      <c r="B68" s="253"/>
      <c r="C68" s="254"/>
      <c r="D68" s="254"/>
      <c r="E68" s="254"/>
      <c r="F68" s="167"/>
      <c r="G68" s="280"/>
      <c r="H68" s="281"/>
      <c r="I68" s="141"/>
      <c r="J68" s="170"/>
      <c r="K68" s="4"/>
      <c r="L68" s="85">
        <f>ROUND(IF(OR(B68="",K68=""),0,2*VLOOKUP(I68,MPOSICION_AUTOR,2,FALSE)),3)</f>
        <v>0</v>
      </c>
      <c r="M68" s="87">
        <f t="shared" si="30"/>
        <v>0</v>
      </c>
      <c r="N68" s="321"/>
      <c r="O68" s="322"/>
    </row>
    <row r="69" spans="2:15" s="69" customFormat="1" ht="20.100000000000001" customHeight="1" x14ac:dyDescent="0.3">
      <c r="B69" s="253"/>
      <c r="C69" s="254"/>
      <c r="D69" s="254"/>
      <c r="E69" s="254"/>
      <c r="F69" s="167"/>
      <c r="G69" s="280"/>
      <c r="H69" s="281"/>
      <c r="I69" s="141"/>
      <c r="J69" s="170"/>
      <c r="K69" s="4"/>
      <c r="L69" s="85">
        <f>ROUND(IF(OR(B69="",K69=""),0,2*VLOOKUP(I69,MPOSICION_AUTOR,2,FALSE)),3)</f>
        <v>0</v>
      </c>
      <c r="M69" s="87">
        <f t="shared" si="30"/>
        <v>0</v>
      </c>
      <c r="N69" s="257"/>
      <c r="O69" s="258"/>
    </row>
    <row r="70" spans="2:15" s="69" customFormat="1" ht="20.100000000000001" customHeight="1" thickBot="1" x14ac:dyDescent="0.35">
      <c r="B70" s="291"/>
      <c r="C70" s="292"/>
      <c r="D70" s="292"/>
      <c r="E70" s="292"/>
      <c r="F70" s="172"/>
      <c r="G70" s="293"/>
      <c r="H70" s="294"/>
      <c r="I70" s="127"/>
      <c r="J70" s="171"/>
      <c r="K70" s="5"/>
      <c r="L70" s="89">
        <f>ROUND(IF(OR(B70="",K70=""),0,2*VLOOKUP(I70,MPOSICION_AUTOR,2,FALSE)),3)</f>
        <v>0</v>
      </c>
      <c r="M70" s="90">
        <f t="shared" si="30"/>
        <v>0</v>
      </c>
      <c r="N70" s="265"/>
      <c r="O70" s="266"/>
    </row>
    <row r="71" spans="2:15" ht="30" customHeight="1" x14ac:dyDescent="0.3">
      <c r="B71" s="295" t="s">
        <v>20</v>
      </c>
      <c r="C71" s="296"/>
      <c r="D71" s="296"/>
      <c r="E71" s="296"/>
      <c r="F71" s="296"/>
      <c r="G71" s="296"/>
      <c r="H71" s="296"/>
      <c r="I71" s="296"/>
      <c r="J71" s="296"/>
      <c r="K71" s="297"/>
      <c r="L71" s="79">
        <f>SUM(L72+L84+L96+L108)</f>
        <v>0</v>
      </c>
      <c r="M71" s="79">
        <f>SUM(M72+M84+M96+M108)</f>
        <v>0</v>
      </c>
    </row>
    <row r="72" spans="2:15" s="47" customFormat="1" ht="23.25" customHeight="1" x14ac:dyDescent="0.3">
      <c r="B72" s="76" t="s">
        <v>84</v>
      </c>
      <c r="C72" s="77"/>
      <c r="D72" s="77"/>
      <c r="E72" s="77"/>
      <c r="F72" s="77"/>
      <c r="G72" s="77"/>
      <c r="H72" s="77"/>
      <c r="I72" s="77"/>
      <c r="J72" s="77"/>
      <c r="K72" s="84"/>
      <c r="L72" s="271">
        <f>SUM(L74:L83)</f>
        <v>0</v>
      </c>
      <c r="M72" s="271">
        <f>SUM(M74:M83)</f>
        <v>0</v>
      </c>
      <c r="N72" s="166"/>
      <c r="O72" s="166"/>
    </row>
    <row r="73" spans="2:15" ht="30" customHeight="1" thickBot="1" x14ac:dyDescent="0.35">
      <c r="B73" s="279" t="s">
        <v>122</v>
      </c>
      <c r="C73" s="276"/>
      <c r="D73" s="276"/>
      <c r="E73" s="276"/>
      <c r="F73" s="276" t="s">
        <v>123</v>
      </c>
      <c r="G73" s="276"/>
      <c r="H73" s="276" t="s">
        <v>94</v>
      </c>
      <c r="I73" s="276"/>
      <c r="J73" s="82" t="s">
        <v>13</v>
      </c>
      <c r="K73" s="78" t="s">
        <v>14</v>
      </c>
      <c r="L73" s="272"/>
      <c r="M73" s="272"/>
    </row>
    <row r="74" spans="2:15" s="69" customFormat="1" ht="20.100000000000001" customHeight="1" x14ac:dyDescent="0.3">
      <c r="B74" s="259"/>
      <c r="C74" s="260"/>
      <c r="D74" s="260"/>
      <c r="E74" s="261"/>
      <c r="F74" s="262"/>
      <c r="G74" s="261"/>
      <c r="H74" s="256"/>
      <c r="I74" s="254"/>
      <c r="J74" s="123"/>
      <c r="K74" s="4"/>
      <c r="L74" s="91">
        <f t="shared" ref="L74:L83" si="31">IF(OR(B74="",K74=""),0,(VLOOKUP(H74,MCONGRESO_NACIONAL,2,FALSE)))</f>
        <v>0</v>
      </c>
      <c r="M74" s="92">
        <f>L74</f>
        <v>0</v>
      </c>
      <c r="N74" s="267"/>
      <c r="O74" s="268"/>
    </row>
    <row r="75" spans="2:15" s="69" customFormat="1" ht="20.100000000000001" customHeight="1" x14ac:dyDescent="0.3">
      <c r="B75" s="259"/>
      <c r="C75" s="260"/>
      <c r="D75" s="260"/>
      <c r="E75" s="261"/>
      <c r="F75" s="262"/>
      <c r="G75" s="261"/>
      <c r="H75" s="256"/>
      <c r="I75" s="254"/>
      <c r="J75" s="141"/>
      <c r="K75" s="4"/>
      <c r="L75" s="85">
        <f t="shared" ref="L75:L78" si="32">IF(OR(B75="",K75=""),0,(VLOOKUP(H75,MCONGRESO_NACIONAL,2,FALSE)))</f>
        <v>0</v>
      </c>
      <c r="M75" s="87">
        <f t="shared" ref="M75:M78" si="33">L75</f>
        <v>0</v>
      </c>
      <c r="N75" s="257"/>
      <c r="O75" s="258"/>
    </row>
    <row r="76" spans="2:15" s="69" customFormat="1" ht="20.100000000000001" customHeight="1" x14ac:dyDescent="0.3">
      <c r="B76" s="259"/>
      <c r="C76" s="260"/>
      <c r="D76" s="260"/>
      <c r="E76" s="261"/>
      <c r="F76" s="262"/>
      <c r="G76" s="261"/>
      <c r="H76" s="256"/>
      <c r="I76" s="254"/>
      <c r="J76" s="141"/>
      <c r="K76" s="4"/>
      <c r="L76" s="85">
        <f t="shared" si="32"/>
        <v>0</v>
      </c>
      <c r="M76" s="87">
        <f t="shared" si="33"/>
        <v>0</v>
      </c>
      <c r="N76" s="257"/>
      <c r="O76" s="258"/>
    </row>
    <row r="77" spans="2:15" s="69" customFormat="1" ht="20.100000000000001" customHeight="1" x14ac:dyDescent="0.3">
      <c r="B77" s="259"/>
      <c r="C77" s="260"/>
      <c r="D77" s="260"/>
      <c r="E77" s="261"/>
      <c r="F77" s="262"/>
      <c r="G77" s="261"/>
      <c r="H77" s="256"/>
      <c r="I77" s="254"/>
      <c r="J77" s="141"/>
      <c r="K77" s="4"/>
      <c r="L77" s="85">
        <f t="shared" si="32"/>
        <v>0</v>
      </c>
      <c r="M77" s="87">
        <f t="shared" si="33"/>
        <v>0</v>
      </c>
      <c r="N77" s="257"/>
      <c r="O77" s="258"/>
    </row>
    <row r="78" spans="2:15" s="69" customFormat="1" ht="20.100000000000001" customHeight="1" x14ac:dyDescent="0.3">
      <c r="B78" s="259"/>
      <c r="C78" s="260"/>
      <c r="D78" s="260"/>
      <c r="E78" s="261"/>
      <c r="F78" s="262"/>
      <c r="G78" s="261"/>
      <c r="H78" s="256"/>
      <c r="I78" s="254"/>
      <c r="J78" s="141"/>
      <c r="K78" s="4"/>
      <c r="L78" s="85">
        <f t="shared" si="32"/>
        <v>0</v>
      </c>
      <c r="M78" s="87">
        <f t="shared" si="33"/>
        <v>0</v>
      </c>
      <c r="N78" s="257"/>
      <c r="O78" s="258"/>
    </row>
    <row r="79" spans="2:15" s="69" customFormat="1" ht="20.100000000000001" customHeight="1" x14ac:dyDescent="0.3">
      <c r="B79" s="259"/>
      <c r="C79" s="260"/>
      <c r="D79" s="260"/>
      <c r="E79" s="261"/>
      <c r="F79" s="262"/>
      <c r="G79" s="261"/>
      <c r="H79" s="256"/>
      <c r="I79" s="254"/>
      <c r="J79" s="141"/>
      <c r="K79" s="4"/>
      <c r="L79" s="85">
        <f t="shared" si="31"/>
        <v>0</v>
      </c>
      <c r="M79" s="87">
        <f t="shared" ref="M79:M81" si="34">L79</f>
        <v>0</v>
      </c>
      <c r="N79" s="257"/>
      <c r="O79" s="258"/>
    </row>
    <row r="80" spans="2:15" s="69" customFormat="1" ht="20.100000000000001" customHeight="1" x14ac:dyDescent="0.3">
      <c r="B80" s="259"/>
      <c r="C80" s="260"/>
      <c r="D80" s="260"/>
      <c r="E80" s="261"/>
      <c r="F80" s="262"/>
      <c r="G80" s="261"/>
      <c r="H80" s="256"/>
      <c r="I80" s="254"/>
      <c r="J80" s="141"/>
      <c r="K80" s="4"/>
      <c r="L80" s="85">
        <f t="shared" si="31"/>
        <v>0</v>
      </c>
      <c r="M80" s="87">
        <f t="shared" ref="M80" si="35">L80</f>
        <v>0</v>
      </c>
      <c r="N80" s="257"/>
      <c r="O80" s="258"/>
    </row>
    <row r="81" spans="2:15" s="69" customFormat="1" ht="20.100000000000001" customHeight="1" x14ac:dyDescent="0.3">
      <c r="B81" s="259"/>
      <c r="C81" s="260"/>
      <c r="D81" s="260"/>
      <c r="E81" s="261"/>
      <c r="F81" s="262"/>
      <c r="G81" s="261"/>
      <c r="H81" s="256"/>
      <c r="I81" s="254"/>
      <c r="J81" s="141"/>
      <c r="K81" s="4"/>
      <c r="L81" s="85">
        <f t="shared" si="31"/>
        <v>0</v>
      </c>
      <c r="M81" s="87">
        <f t="shared" si="34"/>
        <v>0</v>
      </c>
      <c r="N81" s="257"/>
      <c r="O81" s="258"/>
    </row>
    <row r="82" spans="2:15" s="69" customFormat="1" ht="20.100000000000001" customHeight="1" x14ac:dyDescent="0.3">
      <c r="B82" s="259"/>
      <c r="C82" s="260"/>
      <c r="D82" s="260"/>
      <c r="E82" s="261"/>
      <c r="F82" s="262"/>
      <c r="G82" s="261"/>
      <c r="H82" s="256"/>
      <c r="I82" s="254"/>
      <c r="J82" s="123"/>
      <c r="K82" s="4"/>
      <c r="L82" s="85">
        <f t="shared" si="31"/>
        <v>0</v>
      </c>
      <c r="M82" s="87">
        <f t="shared" ref="M82:M83" si="36">L82</f>
        <v>0</v>
      </c>
      <c r="N82" s="257"/>
      <c r="O82" s="258"/>
    </row>
    <row r="83" spans="2:15" s="69" customFormat="1" ht="20.100000000000001" customHeight="1" thickBot="1" x14ac:dyDescent="0.35">
      <c r="B83" s="302"/>
      <c r="C83" s="303"/>
      <c r="D83" s="303"/>
      <c r="E83" s="304"/>
      <c r="F83" s="305"/>
      <c r="G83" s="304"/>
      <c r="H83" s="306"/>
      <c r="I83" s="307"/>
      <c r="J83" s="174"/>
      <c r="K83" s="33"/>
      <c r="L83" s="85">
        <f t="shared" si="31"/>
        <v>0</v>
      </c>
      <c r="M83" s="87">
        <f t="shared" si="36"/>
        <v>0</v>
      </c>
      <c r="N83" s="265"/>
      <c r="O83" s="266"/>
    </row>
    <row r="84" spans="2:15" s="47" customFormat="1" ht="23.25" customHeight="1" x14ac:dyDescent="0.3">
      <c r="B84" s="80" t="s">
        <v>85</v>
      </c>
      <c r="C84" s="81"/>
      <c r="D84" s="81"/>
      <c r="E84" s="81"/>
      <c r="F84" s="81"/>
      <c r="G84" s="81"/>
      <c r="H84" s="81"/>
      <c r="I84" s="81"/>
      <c r="J84" s="81"/>
      <c r="K84" s="83"/>
      <c r="L84" s="263">
        <f>SUM(L86:L95)</f>
        <v>0</v>
      </c>
      <c r="M84" s="263">
        <f>SUM(M86:M95)</f>
        <v>0</v>
      </c>
      <c r="N84" s="166"/>
      <c r="O84" s="166"/>
    </row>
    <row r="85" spans="2:15" ht="30" customHeight="1" thickBot="1" x14ac:dyDescent="0.35">
      <c r="B85" s="279" t="s">
        <v>122</v>
      </c>
      <c r="C85" s="276"/>
      <c r="D85" s="276"/>
      <c r="E85" s="276"/>
      <c r="F85" s="276" t="s">
        <v>123</v>
      </c>
      <c r="G85" s="276"/>
      <c r="H85" s="276" t="s">
        <v>94</v>
      </c>
      <c r="I85" s="276"/>
      <c r="J85" s="168" t="s">
        <v>13</v>
      </c>
      <c r="K85" s="78" t="s">
        <v>14</v>
      </c>
      <c r="L85" s="264"/>
      <c r="M85" s="264"/>
    </row>
    <row r="86" spans="2:15" s="69" customFormat="1" ht="20.100000000000001" customHeight="1" x14ac:dyDescent="0.3">
      <c r="B86" s="253"/>
      <c r="C86" s="254"/>
      <c r="D86" s="254"/>
      <c r="E86" s="255"/>
      <c r="F86" s="256"/>
      <c r="G86" s="255"/>
      <c r="H86" s="256"/>
      <c r="I86" s="254"/>
      <c r="J86" s="141"/>
      <c r="K86" s="4"/>
      <c r="L86" s="85">
        <f t="shared" ref="L86:L95" si="37">IF(OR(B86="",K86=""),0,(VLOOKUP(H86,MCONGRESO_INTERNACIONAL,2,FALSE)))</f>
        <v>0</v>
      </c>
      <c r="M86" s="87">
        <f>L86</f>
        <v>0</v>
      </c>
      <c r="N86" s="267"/>
      <c r="O86" s="268"/>
    </row>
    <row r="87" spans="2:15" s="69" customFormat="1" ht="20.100000000000001" customHeight="1" x14ac:dyDescent="0.3">
      <c r="B87" s="253"/>
      <c r="C87" s="254"/>
      <c r="D87" s="254"/>
      <c r="E87" s="255"/>
      <c r="F87" s="256"/>
      <c r="G87" s="255"/>
      <c r="H87" s="256"/>
      <c r="I87" s="254"/>
      <c r="J87" s="141"/>
      <c r="K87" s="4"/>
      <c r="L87" s="85">
        <f t="shared" ref="L87:L90" si="38">IF(OR(B87="",K87=""),0,(VLOOKUP(H87,MCONGRESO_INTERNACIONAL,2,FALSE)))</f>
        <v>0</v>
      </c>
      <c r="M87" s="87">
        <f t="shared" ref="M87:M90" si="39">L87</f>
        <v>0</v>
      </c>
      <c r="N87" s="257"/>
      <c r="O87" s="258"/>
    </row>
    <row r="88" spans="2:15" s="69" customFormat="1" ht="20.100000000000001" customHeight="1" x14ac:dyDescent="0.3">
      <c r="B88" s="253"/>
      <c r="C88" s="254"/>
      <c r="D88" s="254"/>
      <c r="E88" s="255"/>
      <c r="F88" s="256"/>
      <c r="G88" s="255"/>
      <c r="H88" s="256"/>
      <c r="I88" s="254"/>
      <c r="J88" s="141"/>
      <c r="K88" s="4"/>
      <c r="L88" s="85">
        <f t="shared" si="38"/>
        <v>0</v>
      </c>
      <c r="M88" s="87">
        <f t="shared" si="39"/>
        <v>0</v>
      </c>
      <c r="N88" s="257"/>
      <c r="O88" s="258"/>
    </row>
    <row r="89" spans="2:15" s="69" customFormat="1" ht="20.100000000000001" customHeight="1" x14ac:dyDescent="0.3">
      <c r="B89" s="253"/>
      <c r="C89" s="254"/>
      <c r="D89" s="254"/>
      <c r="E89" s="255"/>
      <c r="F89" s="256"/>
      <c r="G89" s="255"/>
      <c r="H89" s="256"/>
      <c r="I89" s="254"/>
      <c r="J89" s="141"/>
      <c r="K89" s="4"/>
      <c r="L89" s="85">
        <f t="shared" si="38"/>
        <v>0</v>
      </c>
      <c r="M89" s="87">
        <f t="shared" si="39"/>
        <v>0</v>
      </c>
      <c r="N89" s="257"/>
      <c r="O89" s="258"/>
    </row>
    <row r="90" spans="2:15" s="69" customFormat="1" ht="20.100000000000001" customHeight="1" x14ac:dyDescent="0.3">
      <c r="B90" s="253"/>
      <c r="C90" s="254"/>
      <c r="D90" s="254"/>
      <c r="E90" s="255"/>
      <c r="F90" s="256"/>
      <c r="G90" s="255"/>
      <c r="H90" s="256"/>
      <c r="I90" s="254"/>
      <c r="J90" s="141"/>
      <c r="K90" s="4"/>
      <c r="L90" s="85">
        <f t="shared" si="38"/>
        <v>0</v>
      </c>
      <c r="M90" s="87">
        <f t="shared" si="39"/>
        <v>0</v>
      </c>
      <c r="N90" s="257"/>
      <c r="O90" s="258"/>
    </row>
    <row r="91" spans="2:15" s="69" customFormat="1" ht="20.100000000000001" customHeight="1" x14ac:dyDescent="0.3">
      <c r="B91" s="253"/>
      <c r="C91" s="254"/>
      <c r="D91" s="254"/>
      <c r="E91" s="255"/>
      <c r="F91" s="256"/>
      <c r="G91" s="255"/>
      <c r="H91" s="256"/>
      <c r="I91" s="254"/>
      <c r="J91" s="141"/>
      <c r="K91" s="4"/>
      <c r="L91" s="85">
        <f t="shared" si="37"/>
        <v>0</v>
      </c>
      <c r="M91" s="87">
        <f t="shared" ref="M91:M92" si="40">L91</f>
        <v>0</v>
      </c>
      <c r="N91" s="257"/>
      <c r="O91" s="258"/>
    </row>
    <row r="92" spans="2:15" s="69" customFormat="1" ht="20.100000000000001" customHeight="1" x14ac:dyDescent="0.3">
      <c r="B92" s="253"/>
      <c r="C92" s="254"/>
      <c r="D92" s="254"/>
      <c r="E92" s="255"/>
      <c r="F92" s="256"/>
      <c r="G92" s="255"/>
      <c r="H92" s="256"/>
      <c r="I92" s="254"/>
      <c r="J92" s="141"/>
      <c r="K92" s="4"/>
      <c r="L92" s="85">
        <f t="shared" si="37"/>
        <v>0</v>
      </c>
      <c r="M92" s="87">
        <f t="shared" si="40"/>
        <v>0</v>
      </c>
      <c r="N92" s="257"/>
      <c r="O92" s="258"/>
    </row>
    <row r="93" spans="2:15" s="69" customFormat="1" ht="20.100000000000001" customHeight="1" x14ac:dyDescent="0.3">
      <c r="B93" s="253"/>
      <c r="C93" s="254"/>
      <c r="D93" s="254"/>
      <c r="E93" s="255"/>
      <c r="F93" s="256"/>
      <c r="G93" s="255"/>
      <c r="H93" s="256"/>
      <c r="I93" s="254"/>
      <c r="J93" s="141"/>
      <c r="K93" s="4"/>
      <c r="L93" s="85">
        <f t="shared" si="37"/>
        <v>0</v>
      </c>
      <c r="M93" s="87">
        <f t="shared" ref="M93" si="41">L93</f>
        <v>0</v>
      </c>
      <c r="N93" s="257"/>
      <c r="O93" s="258"/>
    </row>
    <row r="94" spans="2:15" s="69" customFormat="1" ht="20.100000000000001" customHeight="1" x14ac:dyDescent="0.3">
      <c r="B94" s="253"/>
      <c r="C94" s="254"/>
      <c r="D94" s="254"/>
      <c r="E94" s="255"/>
      <c r="F94" s="256"/>
      <c r="G94" s="255"/>
      <c r="H94" s="256"/>
      <c r="I94" s="254"/>
      <c r="J94" s="141"/>
      <c r="K94" s="4"/>
      <c r="L94" s="85">
        <f t="shared" si="37"/>
        <v>0</v>
      </c>
      <c r="M94" s="87">
        <f t="shared" ref="M94:M95" si="42">L94</f>
        <v>0</v>
      </c>
      <c r="N94" s="257"/>
      <c r="O94" s="258"/>
    </row>
    <row r="95" spans="2:15" s="69" customFormat="1" ht="20.100000000000001" customHeight="1" thickBot="1" x14ac:dyDescent="0.35">
      <c r="B95" s="291"/>
      <c r="C95" s="292"/>
      <c r="D95" s="292"/>
      <c r="E95" s="290"/>
      <c r="F95" s="289"/>
      <c r="G95" s="290"/>
      <c r="H95" s="289"/>
      <c r="I95" s="292"/>
      <c r="J95" s="127"/>
      <c r="K95" s="5"/>
      <c r="L95" s="85">
        <f t="shared" si="37"/>
        <v>0</v>
      </c>
      <c r="M95" s="87">
        <f t="shared" si="42"/>
        <v>0</v>
      </c>
      <c r="N95" s="265"/>
      <c r="O95" s="266"/>
    </row>
    <row r="96" spans="2:15" s="47" customFormat="1" ht="23.25" customHeight="1" x14ac:dyDescent="0.3">
      <c r="B96" s="76" t="s">
        <v>86</v>
      </c>
      <c r="C96" s="77"/>
      <c r="D96" s="77"/>
      <c r="E96" s="77"/>
      <c r="F96" s="77"/>
      <c r="G96" s="77"/>
      <c r="H96" s="77"/>
      <c r="I96" s="77"/>
      <c r="J96" s="77"/>
      <c r="K96" s="84"/>
      <c r="L96" s="263">
        <f>SUM(L98:L107)</f>
        <v>0</v>
      </c>
      <c r="M96" s="263">
        <f>SUM(M98:M107)</f>
        <v>0</v>
      </c>
      <c r="N96" s="166"/>
      <c r="O96" s="166"/>
    </row>
    <row r="97" spans="2:15" ht="30" customHeight="1" thickBot="1" x14ac:dyDescent="0.35">
      <c r="B97" s="279" t="s">
        <v>122</v>
      </c>
      <c r="C97" s="276"/>
      <c r="D97" s="276"/>
      <c r="E97" s="276"/>
      <c r="F97" s="276" t="s">
        <v>123</v>
      </c>
      <c r="G97" s="276"/>
      <c r="H97" s="276"/>
      <c r="I97" s="276"/>
      <c r="J97" s="82" t="s">
        <v>13</v>
      </c>
      <c r="K97" s="78" t="s">
        <v>14</v>
      </c>
      <c r="L97" s="264"/>
      <c r="M97" s="264"/>
    </row>
    <row r="98" spans="2:15" s="69" customFormat="1" ht="20.100000000000001" customHeight="1" x14ac:dyDescent="0.3">
      <c r="B98" s="253"/>
      <c r="C98" s="254"/>
      <c r="D98" s="254"/>
      <c r="E98" s="255"/>
      <c r="F98" s="256"/>
      <c r="G98" s="254"/>
      <c r="H98" s="254"/>
      <c r="I98" s="255"/>
      <c r="J98" s="123"/>
      <c r="K98" s="4"/>
      <c r="L98" s="85">
        <f>IF(AND(B98&lt;&gt;"",K98&lt;&gt;""),0,0)</f>
        <v>0</v>
      </c>
      <c r="M98" s="87">
        <f>L98</f>
        <v>0</v>
      </c>
      <c r="N98" s="267"/>
      <c r="O98" s="268"/>
    </row>
    <row r="99" spans="2:15" s="69" customFormat="1" ht="20.100000000000001" customHeight="1" x14ac:dyDescent="0.3">
      <c r="B99" s="253"/>
      <c r="C99" s="254"/>
      <c r="D99" s="254"/>
      <c r="E99" s="255"/>
      <c r="F99" s="256"/>
      <c r="G99" s="254"/>
      <c r="H99" s="254"/>
      <c r="I99" s="255"/>
      <c r="J99" s="141"/>
      <c r="K99" s="4"/>
      <c r="L99" s="85">
        <f t="shared" ref="L99:L102" si="43">IF(AND(B99&lt;&gt;"",K99&lt;&gt;""),0,0)</f>
        <v>0</v>
      </c>
      <c r="M99" s="87">
        <f t="shared" ref="M99:M102" si="44">L99</f>
        <v>0</v>
      </c>
      <c r="N99" s="257"/>
      <c r="O99" s="258"/>
    </row>
    <row r="100" spans="2:15" s="69" customFormat="1" ht="20.100000000000001" customHeight="1" x14ac:dyDescent="0.3">
      <c r="B100" s="253"/>
      <c r="C100" s="254"/>
      <c r="D100" s="254"/>
      <c r="E100" s="255"/>
      <c r="F100" s="256"/>
      <c r="G100" s="254"/>
      <c r="H100" s="254"/>
      <c r="I100" s="255"/>
      <c r="J100" s="141"/>
      <c r="K100" s="4"/>
      <c r="L100" s="85">
        <f t="shared" si="43"/>
        <v>0</v>
      </c>
      <c r="M100" s="87">
        <f t="shared" si="44"/>
        <v>0</v>
      </c>
      <c r="N100" s="257"/>
      <c r="O100" s="258"/>
    </row>
    <row r="101" spans="2:15" s="69" customFormat="1" ht="20.100000000000001" customHeight="1" x14ac:dyDescent="0.3">
      <c r="B101" s="253"/>
      <c r="C101" s="254"/>
      <c r="D101" s="254"/>
      <c r="E101" s="255"/>
      <c r="F101" s="256"/>
      <c r="G101" s="254"/>
      <c r="H101" s="254"/>
      <c r="I101" s="255"/>
      <c r="J101" s="141"/>
      <c r="K101" s="4"/>
      <c r="L101" s="85">
        <f t="shared" si="43"/>
        <v>0</v>
      </c>
      <c r="M101" s="87">
        <f t="shared" si="44"/>
        <v>0</v>
      </c>
      <c r="N101" s="257"/>
      <c r="O101" s="258"/>
    </row>
    <row r="102" spans="2:15" s="69" customFormat="1" ht="20.100000000000001" customHeight="1" x14ac:dyDescent="0.3">
      <c r="B102" s="253"/>
      <c r="C102" s="254"/>
      <c r="D102" s="254"/>
      <c r="E102" s="255"/>
      <c r="F102" s="256"/>
      <c r="G102" s="254"/>
      <c r="H102" s="254"/>
      <c r="I102" s="255"/>
      <c r="J102" s="141"/>
      <c r="K102" s="4"/>
      <c r="L102" s="85">
        <f t="shared" si="43"/>
        <v>0</v>
      </c>
      <c r="M102" s="87">
        <f t="shared" si="44"/>
        <v>0</v>
      </c>
      <c r="N102" s="257"/>
      <c r="O102" s="258"/>
    </row>
    <row r="103" spans="2:15" s="69" customFormat="1" ht="20.100000000000001" customHeight="1" x14ac:dyDescent="0.3">
      <c r="B103" s="253"/>
      <c r="C103" s="254"/>
      <c r="D103" s="254"/>
      <c r="E103" s="255"/>
      <c r="F103" s="256"/>
      <c r="G103" s="254"/>
      <c r="H103" s="254"/>
      <c r="I103" s="255"/>
      <c r="J103" s="141"/>
      <c r="K103" s="4"/>
      <c r="L103" s="85">
        <f t="shared" ref="L103:L105" si="45">IF(AND(B103&lt;&gt;"",K103&lt;&gt;""),0,0)</f>
        <v>0</v>
      </c>
      <c r="M103" s="87">
        <f t="shared" ref="M103:M105" si="46">L103</f>
        <v>0</v>
      </c>
      <c r="N103" s="257"/>
      <c r="O103" s="258"/>
    </row>
    <row r="104" spans="2:15" s="69" customFormat="1" ht="20.100000000000001" customHeight="1" x14ac:dyDescent="0.3">
      <c r="B104" s="253"/>
      <c r="C104" s="254"/>
      <c r="D104" s="254"/>
      <c r="E104" s="255"/>
      <c r="F104" s="256"/>
      <c r="G104" s="254"/>
      <c r="H104" s="254"/>
      <c r="I104" s="255"/>
      <c r="J104" s="141"/>
      <c r="K104" s="4"/>
      <c r="L104" s="85">
        <f t="shared" ref="L104" si="47">IF(AND(B104&lt;&gt;"",K104&lt;&gt;""),0,0)</f>
        <v>0</v>
      </c>
      <c r="M104" s="87">
        <f t="shared" ref="M104" si="48">L104</f>
        <v>0</v>
      </c>
      <c r="N104" s="257"/>
      <c r="O104" s="258"/>
    </row>
    <row r="105" spans="2:15" s="69" customFormat="1" ht="20.100000000000001" customHeight="1" x14ac:dyDescent="0.3">
      <c r="B105" s="253"/>
      <c r="C105" s="254"/>
      <c r="D105" s="254"/>
      <c r="E105" s="255"/>
      <c r="F105" s="256"/>
      <c r="G105" s="254"/>
      <c r="H105" s="254"/>
      <c r="I105" s="255"/>
      <c r="J105" s="141"/>
      <c r="K105" s="4"/>
      <c r="L105" s="85">
        <f t="shared" si="45"/>
        <v>0</v>
      </c>
      <c r="M105" s="87">
        <f t="shared" si="46"/>
        <v>0</v>
      </c>
      <c r="N105" s="257"/>
      <c r="O105" s="258"/>
    </row>
    <row r="106" spans="2:15" s="69" customFormat="1" ht="20.100000000000001" customHeight="1" x14ac:dyDescent="0.3">
      <c r="B106" s="253"/>
      <c r="C106" s="254"/>
      <c r="D106" s="254"/>
      <c r="E106" s="255"/>
      <c r="F106" s="256"/>
      <c r="G106" s="254"/>
      <c r="H106" s="254"/>
      <c r="I106" s="255"/>
      <c r="J106" s="123"/>
      <c r="K106" s="4"/>
      <c r="L106" s="85">
        <f t="shared" ref="L106:L107" si="49">IF(AND(B106&lt;&gt;"",K106&lt;&gt;""),0,0)</f>
        <v>0</v>
      </c>
      <c r="M106" s="87">
        <f t="shared" ref="M106:M107" si="50">L106</f>
        <v>0</v>
      </c>
      <c r="N106" s="257"/>
      <c r="O106" s="258"/>
    </row>
    <row r="107" spans="2:15" s="69" customFormat="1" ht="20.100000000000001" customHeight="1" thickBot="1" x14ac:dyDescent="0.35">
      <c r="B107" s="253"/>
      <c r="C107" s="254"/>
      <c r="D107" s="254"/>
      <c r="E107" s="255"/>
      <c r="F107" s="256"/>
      <c r="G107" s="254"/>
      <c r="H107" s="254"/>
      <c r="I107" s="255"/>
      <c r="J107" s="123"/>
      <c r="K107" s="4"/>
      <c r="L107" s="85">
        <f t="shared" si="49"/>
        <v>0</v>
      </c>
      <c r="M107" s="87">
        <f t="shared" si="50"/>
        <v>0</v>
      </c>
      <c r="N107" s="265"/>
      <c r="O107" s="266"/>
    </row>
    <row r="108" spans="2:15" s="47" customFormat="1" ht="23.25" customHeight="1" x14ac:dyDescent="0.3">
      <c r="B108" s="76" t="s">
        <v>87</v>
      </c>
      <c r="C108" s="77"/>
      <c r="D108" s="77"/>
      <c r="E108" s="77"/>
      <c r="F108" s="77"/>
      <c r="G108" s="77"/>
      <c r="H108" s="77"/>
      <c r="I108" s="77"/>
      <c r="J108" s="77"/>
      <c r="K108" s="84"/>
      <c r="L108" s="263">
        <f>SUM(L110:L115)</f>
        <v>0</v>
      </c>
      <c r="M108" s="263">
        <f>SUM(M110:M115)</f>
        <v>0</v>
      </c>
      <c r="N108" s="166"/>
      <c r="O108" s="166"/>
    </row>
    <row r="109" spans="2:15" ht="30" customHeight="1" thickBot="1" x14ac:dyDescent="0.35">
      <c r="B109" s="279" t="s">
        <v>122</v>
      </c>
      <c r="C109" s="276"/>
      <c r="D109" s="276"/>
      <c r="E109" s="276"/>
      <c r="F109" s="276" t="s">
        <v>123</v>
      </c>
      <c r="G109" s="276"/>
      <c r="H109" s="276"/>
      <c r="I109" s="276"/>
      <c r="J109" s="82" t="s">
        <v>13</v>
      </c>
      <c r="K109" s="78" t="s">
        <v>14</v>
      </c>
      <c r="L109" s="264"/>
      <c r="M109" s="264"/>
    </row>
    <row r="110" spans="2:15" s="69" customFormat="1" ht="20.100000000000001" customHeight="1" x14ac:dyDescent="0.3">
      <c r="B110" s="253"/>
      <c r="C110" s="254"/>
      <c r="D110" s="254"/>
      <c r="E110" s="255"/>
      <c r="F110" s="256"/>
      <c r="G110" s="254"/>
      <c r="H110" s="254"/>
      <c r="I110" s="255"/>
      <c r="J110" s="123"/>
      <c r="K110" s="4"/>
      <c r="L110" s="85">
        <f>IF(AND(B110&lt;&gt;"",K110&lt;&gt;""),0.25,0)</f>
        <v>0</v>
      </c>
      <c r="M110" s="87">
        <f>L110</f>
        <v>0</v>
      </c>
      <c r="N110" s="267"/>
      <c r="O110" s="268"/>
    </row>
    <row r="111" spans="2:15" s="69" customFormat="1" ht="20.100000000000001" customHeight="1" x14ac:dyDescent="0.3">
      <c r="B111" s="253"/>
      <c r="C111" s="254"/>
      <c r="D111" s="254"/>
      <c r="E111" s="255"/>
      <c r="F111" s="256"/>
      <c r="G111" s="254"/>
      <c r="H111" s="254"/>
      <c r="I111" s="255"/>
      <c r="J111" s="141"/>
      <c r="K111" s="4"/>
      <c r="L111" s="85">
        <f t="shared" ref="L111:L112" si="51">IF(AND(B111&lt;&gt;"",K111&lt;&gt;""),0.25,0)</f>
        <v>0</v>
      </c>
      <c r="M111" s="87">
        <f t="shared" ref="M111:M112" si="52">L111</f>
        <v>0</v>
      </c>
      <c r="N111" s="257"/>
      <c r="O111" s="258"/>
    </row>
    <row r="112" spans="2:15" s="69" customFormat="1" ht="20.100000000000001" customHeight="1" x14ac:dyDescent="0.3">
      <c r="B112" s="253"/>
      <c r="C112" s="254"/>
      <c r="D112" s="254"/>
      <c r="E112" s="255"/>
      <c r="F112" s="256"/>
      <c r="G112" s="254"/>
      <c r="H112" s="254"/>
      <c r="I112" s="255"/>
      <c r="J112" s="141"/>
      <c r="K112" s="4"/>
      <c r="L112" s="85">
        <f t="shared" si="51"/>
        <v>0</v>
      </c>
      <c r="M112" s="87">
        <f t="shared" si="52"/>
        <v>0</v>
      </c>
      <c r="N112" s="257"/>
      <c r="O112" s="258"/>
    </row>
    <row r="113" spans="2:15" s="69" customFormat="1" ht="20.100000000000001" customHeight="1" x14ac:dyDescent="0.3">
      <c r="B113" s="253"/>
      <c r="C113" s="254"/>
      <c r="D113" s="254"/>
      <c r="E113" s="255"/>
      <c r="F113" s="256"/>
      <c r="G113" s="254"/>
      <c r="H113" s="254"/>
      <c r="I113" s="255"/>
      <c r="J113" s="141"/>
      <c r="K113" s="4"/>
      <c r="L113" s="85">
        <f t="shared" ref="L113" si="53">IF(AND(B113&lt;&gt;"",K113&lt;&gt;""),0.25,0)</f>
        <v>0</v>
      </c>
      <c r="M113" s="87">
        <f t="shared" ref="M113" si="54">L113</f>
        <v>0</v>
      </c>
      <c r="N113" s="257"/>
      <c r="O113" s="258"/>
    </row>
    <row r="114" spans="2:15" s="69" customFormat="1" ht="20.100000000000001" customHeight="1" x14ac:dyDescent="0.3">
      <c r="B114" s="253"/>
      <c r="C114" s="254"/>
      <c r="D114" s="254"/>
      <c r="E114" s="255"/>
      <c r="F114" s="256"/>
      <c r="G114" s="254"/>
      <c r="H114" s="254"/>
      <c r="I114" s="255"/>
      <c r="J114" s="123"/>
      <c r="K114" s="4"/>
      <c r="L114" s="85">
        <f t="shared" ref="L114:L115" si="55">IF(AND(B114&lt;&gt;"",K114&lt;&gt;""),0.25,0)</f>
        <v>0</v>
      </c>
      <c r="M114" s="87">
        <f t="shared" ref="M114:M115" si="56">L114</f>
        <v>0</v>
      </c>
      <c r="N114" s="257"/>
      <c r="O114" s="258"/>
    </row>
    <row r="115" spans="2:15" s="69" customFormat="1" ht="20.100000000000001" customHeight="1" thickBot="1" x14ac:dyDescent="0.35">
      <c r="B115" s="291"/>
      <c r="C115" s="292"/>
      <c r="D115" s="292"/>
      <c r="E115" s="290"/>
      <c r="F115" s="289"/>
      <c r="G115" s="292"/>
      <c r="H115" s="292"/>
      <c r="I115" s="290"/>
      <c r="J115" s="127"/>
      <c r="K115" s="5"/>
      <c r="L115" s="88">
        <f t="shared" si="55"/>
        <v>0</v>
      </c>
      <c r="M115" s="93">
        <f t="shared" si="56"/>
        <v>0</v>
      </c>
      <c r="N115" s="265"/>
      <c r="O115" s="266"/>
    </row>
    <row r="116" spans="2:15" ht="18" x14ac:dyDescent="0.3">
      <c r="B116" s="314" t="s">
        <v>138</v>
      </c>
      <c r="C116" s="315"/>
      <c r="D116" s="315"/>
      <c r="E116" s="315"/>
      <c r="F116" s="315"/>
      <c r="G116" s="315"/>
      <c r="H116" s="315"/>
      <c r="I116" s="315"/>
      <c r="J116" s="315"/>
      <c r="K116" s="316"/>
    </row>
    <row r="117" spans="2:15" ht="30" customHeight="1" x14ac:dyDescent="0.3">
      <c r="B117" s="225"/>
      <c r="C117" s="226"/>
      <c r="D117" s="226"/>
      <c r="E117" s="226"/>
      <c r="F117" s="226"/>
      <c r="G117" s="226"/>
      <c r="H117" s="226"/>
      <c r="I117" s="226"/>
      <c r="J117" s="226"/>
      <c r="K117" s="227"/>
    </row>
    <row r="118" spans="2:15" ht="30" customHeight="1" x14ac:dyDescent="0.3">
      <c r="B118" s="225"/>
      <c r="C118" s="226"/>
      <c r="D118" s="226"/>
      <c r="E118" s="226"/>
      <c r="F118" s="226"/>
      <c r="G118" s="226"/>
      <c r="H118" s="226"/>
      <c r="I118" s="226"/>
      <c r="J118" s="226"/>
      <c r="K118" s="227"/>
    </row>
    <row r="119" spans="2:15" ht="30" customHeight="1" thickBot="1" x14ac:dyDescent="0.35">
      <c r="B119" s="228"/>
      <c r="C119" s="229"/>
      <c r="D119" s="229"/>
      <c r="E119" s="229"/>
      <c r="F119" s="229"/>
      <c r="G119" s="229"/>
      <c r="H119" s="229"/>
      <c r="I119" s="229"/>
      <c r="J119" s="229"/>
      <c r="K119" s="230"/>
    </row>
  </sheetData>
  <sheetProtection algorithmName="SHA-512" hashValue="zHFqI26r8xW5hupwU3z83rOAaCnM13O8OlGF60lfvVNS6nvm+dB/SdY0XPB4VzUbZ27hg7SlmtGTySKbOPgL9Q==" saltValue="W1wwV4er7grS1liJS/YSNw==" spinCount="100000" sheet="1" insertRows="0" deleteRows="0" selectLockedCells="1"/>
  <mergeCells count="361">
    <mergeCell ref="B102:E102"/>
    <mergeCell ref="F102:I102"/>
    <mergeCell ref="N102:O102"/>
    <mergeCell ref="B99:E99"/>
    <mergeCell ref="F99:I99"/>
    <mergeCell ref="N99:O99"/>
    <mergeCell ref="B100:E100"/>
    <mergeCell ref="F100:I100"/>
    <mergeCell ref="N100:O100"/>
    <mergeCell ref="B101:E101"/>
    <mergeCell ref="F101:I101"/>
    <mergeCell ref="N101:O101"/>
    <mergeCell ref="N24:O24"/>
    <mergeCell ref="B25:D25"/>
    <mergeCell ref="E25:F25"/>
    <mergeCell ref="G25:H25"/>
    <mergeCell ref="N25:O25"/>
    <mergeCell ref="B23:D23"/>
    <mergeCell ref="E23:F23"/>
    <mergeCell ref="G23:H23"/>
    <mergeCell ref="N23:O23"/>
    <mergeCell ref="B24:D24"/>
    <mergeCell ref="E24:F24"/>
    <mergeCell ref="G24:H24"/>
    <mergeCell ref="N30:O30"/>
    <mergeCell ref="B28:D28"/>
    <mergeCell ref="E28:F28"/>
    <mergeCell ref="G28:H28"/>
    <mergeCell ref="N28:O28"/>
    <mergeCell ref="B29:D29"/>
    <mergeCell ref="E29:F29"/>
    <mergeCell ref="G29:H29"/>
    <mergeCell ref="N29:O29"/>
    <mergeCell ref="N26:O26"/>
    <mergeCell ref="B27:D27"/>
    <mergeCell ref="E27:F27"/>
    <mergeCell ref="G27:H27"/>
    <mergeCell ref="N27:O27"/>
    <mergeCell ref="N94:O94"/>
    <mergeCell ref="N60:O60"/>
    <mergeCell ref="N61:O61"/>
    <mergeCell ref="N62:O62"/>
    <mergeCell ref="N63:O63"/>
    <mergeCell ref="B63:E63"/>
    <mergeCell ref="B48:F48"/>
    <mergeCell ref="B51:F51"/>
    <mergeCell ref="B54:F54"/>
    <mergeCell ref="B55:F55"/>
    <mergeCell ref="B58:E58"/>
    <mergeCell ref="B57:E57"/>
    <mergeCell ref="B56:K56"/>
    <mergeCell ref="F57:G57"/>
    <mergeCell ref="H57:I57"/>
    <mergeCell ref="B30:D30"/>
    <mergeCell ref="E30:F30"/>
    <mergeCell ref="G30:H30"/>
    <mergeCell ref="G65:H65"/>
    <mergeCell ref="N106:O106"/>
    <mergeCell ref="N107:O107"/>
    <mergeCell ref="N110:O110"/>
    <mergeCell ref="N114:O114"/>
    <mergeCell ref="N115:O115"/>
    <mergeCell ref="B31:D31"/>
    <mergeCell ref="E31:F31"/>
    <mergeCell ref="G31:H31"/>
    <mergeCell ref="N31:O31"/>
    <mergeCell ref="N66:O66"/>
    <mergeCell ref="N67:O67"/>
    <mergeCell ref="N68:O68"/>
    <mergeCell ref="N69:O69"/>
    <mergeCell ref="N70:O70"/>
    <mergeCell ref="N74:O74"/>
    <mergeCell ref="N82:O82"/>
    <mergeCell ref="N83:O83"/>
    <mergeCell ref="N86:O86"/>
    <mergeCell ref="N55:O55"/>
    <mergeCell ref="N58:O58"/>
    <mergeCell ref="N59:O59"/>
    <mergeCell ref="B64:K64"/>
    <mergeCell ref="F106:I106"/>
    <mergeCell ref="F107:I107"/>
    <mergeCell ref="C2:K2"/>
    <mergeCell ref="C3:K3"/>
    <mergeCell ref="C4:G5"/>
    <mergeCell ref="B116:K116"/>
    <mergeCell ref="B117:K119"/>
    <mergeCell ref="N8:O9"/>
    <mergeCell ref="N10:O10"/>
    <mergeCell ref="N11:O11"/>
    <mergeCell ref="N12:O12"/>
    <mergeCell ref="N15:O15"/>
    <mergeCell ref="N18:O18"/>
    <mergeCell ref="N19:O19"/>
    <mergeCell ref="N22:O22"/>
    <mergeCell ref="N32:O32"/>
    <mergeCell ref="N33:O33"/>
    <mergeCell ref="N37:O37"/>
    <mergeCell ref="N40:O40"/>
    <mergeCell ref="N41:O41"/>
    <mergeCell ref="N44:O44"/>
    <mergeCell ref="N47:O47"/>
    <mergeCell ref="N48:O48"/>
    <mergeCell ref="N51:O51"/>
    <mergeCell ref="N54:O54"/>
    <mergeCell ref="B115:E115"/>
    <mergeCell ref="F109:I109"/>
    <mergeCell ref="F110:I110"/>
    <mergeCell ref="F114:I114"/>
    <mergeCell ref="F115:I115"/>
    <mergeCell ref="B73:E73"/>
    <mergeCell ref="H74:I74"/>
    <mergeCell ref="B82:E82"/>
    <mergeCell ref="B110:E110"/>
    <mergeCell ref="B114:E114"/>
    <mergeCell ref="H82:I82"/>
    <mergeCell ref="B86:E86"/>
    <mergeCell ref="F86:G86"/>
    <mergeCell ref="H86:I86"/>
    <mergeCell ref="B94:E94"/>
    <mergeCell ref="F94:G94"/>
    <mergeCell ref="B83:E83"/>
    <mergeCell ref="F83:G83"/>
    <mergeCell ref="H83:I83"/>
    <mergeCell ref="B85:E85"/>
    <mergeCell ref="F85:G85"/>
    <mergeCell ref="H85:I85"/>
    <mergeCell ref="F104:I104"/>
    <mergeCell ref="B113:E113"/>
    <mergeCell ref="F113:I113"/>
    <mergeCell ref="B36:F36"/>
    <mergeCell ref="B37:F37"/>
    <mergeCell ref="B40:F40"/>
    <mergeCell ref="B41:F41"/>
    <mergeCell ref="G36:H36"/>
    <mergeCell ref="G43:H43"/>
    <mergeCell ref="G37:H37"/>
    <mergeCell ref="G40:H40"/>
    <mergeCell ref="G41:H41"/>
    <mergeCell ref="G38:H38"/>
    <mergeCell ref="G9:H9"/>
    <mergeCell ref="B9:D9"/>
    <mergeCell ref="B10:D10"/>
    <mergeCell ref="B11:D11"/>
    <mergeCell ref="B12:D12"/>
    <mergeCell ref="E10:F10"/>
    <mergeCell ref="E11:F11"/>
    <mergeCell ref="E12:F12"/>
    <mergeCell ref="E9:F9"/>
    <mergeCell ref="L108:L109"/>
    <mergeCell ref="H50:J50"/>
    <mergeCell ref="H51:J51"/>
    <mergeCell ref="H54:J54"/>
    <mergeCell ref="H55:J55"/>
    <mergeCell ref="B71:K71"/>
    <mergeCell ref="B43:F43"/>
    <mergeCell ref="B44:F44"/>
    <mergeCell ref="B47:F47"/>
    <mergeCell ref="B50:F50"/>
    <mergeCell ref="H95:I95"/>
    <mergeCell ref="B109:E109"/>
    <mergeCell ref="H94:I94"/>
    <mergeCell ref="B95:E95"/>
    <mergeCell ref="F95:G95"/>
    <mergeCell ref="B107:E107"/>
    <mergeCell ref="F97:I97"/>
    <mergeCell ref="F82:G82"/>
    <mergeCell ref="F58:G58"/>
    <mergeCell ref="H58:I58"/>
    <mergeCell ref="F62:G62"/>
    <mergeCell ref="H62:I62"/>
    <mergeCell ref="F63:G63"/>
    <mergeCell ref="F98:I98"/>
    <mergeCell ref="G66:H66"/>
    <mergeCell ref="G69:H69"/>
    <mergeCell ref="G70:H70"/>
    <mergeCell ref="B38:F38"/>
    <mergeCell ref="H63:I63"/>
    <mergeCell ref="B62:E62"/>
    <mergeCell ref="B68:E68"/>
    <mergeCell ref="G68:H68"/>
    <mergeCell ref="B67:E67"/>
    <mergeCell ref="G67:H67"/>
    <mergeCell ref="B52:F52"/>
    <mergeCell ref="H52:J52"/>
    <mergeCell ref="H53:J53"/>
    <mergeCell ref="G44:H44"/>
    <mergeCell ref="G47:H47"/>
    <mergeCell ref="M108:M109"/>
    <mergeCell ref="B66:E66"/>
    <mergeCell ref="B65:E65"/>
    <mergeCell ref="B69:E69"/>
    <mergeCell ref="B70:E70"/>
    <mergeCell ref="M8:M9"/>
    <mergeCell ref="M13:M14"/>
    <mergeCell ref="M20:M21"/>
    <mergeCell ref="M35:M36"/>
    <mergeCell ref="M42:M43"/>
    <mergeCell ref="M49:M50"/>
    <mergeCell ref="M56:M57"/>
    <mergeCell ref="M64:M65"/>
    <mergeCell ref="M72:M73"/>
    <mergeCell ref="F73:G73"/>
    <mergeCell ref="H73:I73"/>
    <mergeCell ref="B74:E74"/>
    <mergeCell ref="F74:G74"/>
    <mergeCell ref="B97:E97"/>
    <mergeCell ref="B98:E98"/>
    <mergeCell ref="B106:E106"/>
    <mergeCell ref="B18:C18"/>
    <mergeCell ref="L35:L36"/>
    <mergeCell ref="L49:L50"/>
    <mergeCell ref="M2:M5"/>
    <mergeCell ref="B61:E61"/>
    <mergeCell ref="F61:G61"/>
    <mergeCell ref="H61:I61"/>
    <mergeCell ref="B60:E60"/>
    <mergeCell ref="F60:G60"/>
    <mergeCell ref="H60:I60"/>
    <mergeCell ref="B59:E59"/>
    <mergeCell ref="F59:G59"/>
    <mergeCell ref="H59:I59"/>
    <mergeCell ref="E18:F18"/>
    <mergeCell ref="G18:H18"/>
    <mergeCell ref="L8:L9"/>
    <mergeCell ref="L13:L14"/>
    <mergeCell ref="L20:L21"/>
    <mergeCell ref="B7:K7"/>
    <mergeCell ref="B8:K8"/>
    <mergeCell ref="B20:K20"/>
    <mergeCell ref="G10:H10"/>
    <mergeCell ref="E33:F33"/>
    <mergeCell ref="E22:F22"/>
    <mergeCell ref="B34:K34"/>
    <mergeCell ref="B33:D33"/>
    <mergeCell ref="G48:H48"/>
    <mergeCell ref="B17:C17"/>
    <mergeCell ref="E17:F17"/>
    <mergeCell ref="G17:H17"/>
    <mergeCell ref="N17:O17"/>
    <mergeCell ref="B16:C16"/>
    <mergeCell ref="E16:F16"/>
    <mergeCell ref="G16:H16"/>
    <mergeCell ref="N16:O16"/>
    <mergeCell ref="G11:H11"/>
    <mergeCell ref="G12:H12"/>
    <mergeCell ref="E14:F14"/>
    <mergeCell ref="G14:H14"/>
    <mergeCell ref="B14:C14"/>
    <mergeCell ref="E15:F15"/>
    <mergeCell ref="G15:H15"/>
    <mergeCell ref="B15:C15"/>
    <mergeCell ref="E32:F32"/>
    <mergeCell ref="B19:C19"/>
    <mergeCell ref="G21:H21"/>
    <mergeCell ref="G22:H22"/>
    <mergeCell ref="G32:H32"/>
    <mergeCell ref="G33:H33"/>
    <mergeCell ref="B21:D21"/>
    <mergeCell ref="E21:F21"/>
    <mergeCell ref="B22:D22"/>
    <mergeCell ref="G19:H19"/>
    <mergeCell ref="E19:F19"/>
    <mergeCell ref="B26:D26"/>
    <mergeCell ref="E26:F26"/>
    <mergeCell ref="G26:H26"/>
    <mergeCell ref="B32:D32"/>
    <mergeCell ref="N38:O38"/>
    <mergeCell ref="B39:F39"/>
    <mergeCell ref="G39:H39"/>
    <mergeCell ref="N39:O39"/>
    <mergeCell ref="B46:F46"/>
    <mergeCell ref="G46:H46"/>
    <mergeCell ref="N46:O46"/>
    <mergeCell ref="B45:F45"/>
    <mergeCell ref="G45:H45"/>
    <mergeCell ref="N45:O45"/>
    <mergeCell ref="L42:L43"/>
    <mergeCell ref="N98:O98"/>
    <mergeCell ref="N52:O52"/>
    <mergeCell ref="B79:E79"/>
    <mergeCell ref="F79:G79"/>
    <mergeCell ref="H79:I79"/>
    <mergeCell ref="N79:O79"/>
    <mergeCell ref="M84:M85"/>
    <mergeCell ref="L84:L85"/>
    <mergeCell ref="B80:E80"/>
    <mergeCell ref="F80:G80"/>
    <mergeCell ref="H80:I80"/>
    <mergeCell ref="N80:O80"/>
    <mergeCell ref="B81:E81"/>
    <mergeCell ref="F81:G81"/>
    <mergeCell ref="H81:I81"/>
    <mergeCell ref="L56:L57"/>
    <mergeCell ref="L64:L65"/>
    <mergeCell ref="L72:L73"/>
    <mergeCell ref="N91:O91"/>
    <mergeCell ref="B92:E92"/>
    <mergeCell ref="F92:G92"/>
    <mergeCell ref="H92:I92"/>
    <mergeCell ref="N92:O92"/>
    <mergeCell ref="B53:F53"/>
    <mergeCell ref="N53:O53"/>
    <mergeCell ref="M96:M97"/>
    <mergeCell ref="L96:L97"/>
    <mergeCell ref="N95:O95"/>
    <mergeCell ref="L2:L5"/>
    <mergeCell ref="N113:O113"/>
    <mergeCell ref="B112:E112"/>
    <mergeCell ref="F112:I112"/>
    <mergeCell ref="N112:O112"/>
    <mergeCell ref="N81:O81"/>
    <mergeCell ref="B93:E93"/>
    <mergeCell ref="F93:G93"/>
    <mergeCell ref="H93:I93"/>
    <mergeCell ref="N93:O93"/>
    <mergeCell ref="B91:E91"/>
    <mergeCell ref="F91:G91"/>
    <mergeCell ref="H91:I91"/>
    <mergeCell ref="B111:E111"/>
    <mergeCell ref="F111:I111"/>
    <mergeCell ref="N111:O111"/>
    <mergeCell ref="B103:E103"/>
    <mergeCell ref="F103:I103"/>
    <mergeCell ref="N103:O103"/>
    <mergeCell ref="B105:E105"/>
    <mergeCell ref="F105:I105"/>
    <mergeCell ref="N105:O105"/>
    <mergeCell ref="B104:E104"/>
    <mergeCell ref="N104:O104"/>
    <mergeCell ref="B75:E75"/>
    <mergeCell ref="F75:G75"/>
    <mergeCell ref="H75:I75"/>
    <mergeCell ref="N75:O75"/>
    <mergeCell ref="B76:E76"/>
    <mergeCell ref="F76:G76"/>
    <mergeCell ref="H76:I76"/>
    <mergeCell ref="N76:O76"/>
    <mergeCell ref="B77:E77"/>
    <mergeCell ref="F77:G77"/>
    <mergeCell ref="H77:I77"/>
    <mergeCell ref="N77:O77"/>
    <mergeCell ref="B78:E78"/>
    <mergeCell ref="F78:G78"/>
    <mergeCell ref="H78:I78"/>
    <mergeCell ref="N78:O78"/>
    <mergeCell ref="B87:E87"/>
    <mergeCell ref="F87:G87"/>
    <mergeCell ref="H87:I87"/>
    <mergeCell ref="N87:O87"/>
    <mergeCell ref="B88:E88"/>
    <mergeCell ref="F88:G88"/>
    <mergeCell ref="H88:I88"/>
    <mergeCell ref="N88:O88"/>
    <mergeCell ref="B89:E89"/>
    <mergeCell ref="F89:G89"/>
    <mergeCell ref="H89:I89"/>
    <mergeCell ref="N89:O89"/>
    <mergeCell ref="B90:E90"/>
    <mergeCell ref="F90:G90"/>
    <mergeCell ref="H90:I90"/>
    <mergeCell ref="N90:O90"/>
  </mergeCells>
  <dataValidations count="7">
    <dataValidation type="list" allowBlank="1" showInputMessage="1" showErrorMessage="1" promptTitle="Ayuda" prompt="Elija una opción de la lista desplegable" sqref="I15:I19 I22:I33 I66:I70 I10:I12">
      <formula1>POSICION_AUTOR</formula1>
    </dataValidation>
    <dataValidation type="list" allowBlank="1" showInputMessage="1" showErrorMessage="1" promptTitle="Ayuda" prompt="Elija una opción de la lista desplegable_x000a_" sqref="G15:H19 G10:H12">
      <formula1>CUARTILES</formula1>
    </dataValidation>
    <dataValidation type="list" allowBlank="1" showInputMessage="1" showErrorMessage="1" promptTitle="Ayuda" prompt="Elija una opción de la lista desplegable" sqref="G22:H33">
      <formula1>CUARTILES_ARTICULOS</formula1>
    </dataValidation>
    <dataValidation type="list" allowBlank="1" showInputMessage="1" showErrorMessage="1" promptTitle="Ayuda" prompt="Elija un tipo de patente de la lista desplegable" sqref="F58:G63">
      <formula1>TIPO_PATENTE</formula1>
    </dataValidation>
    <dataValidation allowBlank="1" showInputMessage="1" showErrorMessage="1" promptTitle="Aviso" prompt="Los méritos a valorar en este apartado se acreditarán mediante certificado expedido por el Secretariado de Transferencia de Conocimiento y Emprendimiento de la Universidad de Sevilla" sqref="B58:E63"/>
    <dataValidation type="list" allowBlank="1" showInputMessage="1" showErrorMessage="1" promptTitle="Ayuda" prompt="Elija un tipo de participación de la lista desplegable" sqref="H74:I83">
      <formula1>CONGRESO_NACIONAL</formula1>
    </dataValidation>
    <dataValidation type="list" allowBlank="1" showInputMessage="1" showErrorMessage="1" promptTitle="Ayuda" prompt="Elija un tipo de participación de la lista de opciones" sqref="H86:I95">
      <formula1>CONGRESO_INTERNACIONAL</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M61"/>
  <sheetViews>
    <sheetView zoomScaleNormal="100" workbookViewId="0">
      <selection activeCell="O15" sqref="O15"/>
    </sheetView>
  </sheetViews>
  <sheetFormatPr baseColWidth="10" defaultColWidth="9.140625" defaultRowHeight="30" customHeight="1" x14ac:dyDescent="0.3"/>
  <cols>
    <col min="1" max="1" width="1.5703125" style="37" customWidth="1"/>
    <col min="2" max="2" width="37.85546875" style="49" customWidth="1"/>
    <col min="3" max="3" width="14.5703125" style="37" customWidth="1"/>
    <col min="4" max="4" width="22.140625" style="37" customWidth="1"/>
    <col min="5" max="5" width="16.42578125" style="37" customWidth="1"/>
    <col min="6" max="6" width="17.140625" style="37" customWidth="1"/>
    <col min="7" max="7" width="19.140625" style="37" customWidth="1"/>
    <col min="8" max="8" width="17.7109375" style="37" customWidth="1"/>
    <col min="9" max="9" width="16.85546875" style="37" customWidth="1"/>
    <col min="10" max="10" width="15.5703125" style="37" hidden="1" customWidth="1"/>
    <col min="11" max="11" width="16.5703125" style="37" hidden="1" customWidth="1"/>
    <col min="12" max="12" width="13.85546875" style="155" hidden="1" customWidth="1"/>
    <col min="13" max="13" width="22.28515625" style="155" hidden="1" customWidth="1"/>
    <col min="14" max="16384" width="9.140625" style="37"/>
  </cols>
  <sheetData>
    <row r="1" spans="2:13" ht="11.25" customHeight="1" thickBot="1" x14ac:dyDescent="0.35">
      <c r="B1" s="37"/>
    </row>
    <row r="2" spans="2:13" ht="30" customHeight="1" x14ac:dyDescent="0.3">
      <c r="B2" s="38"/>
      <c r="C2" s="39" t="s">
        <v>0</v>
      </c>
      <c r="D2" s="39"/>
      <c r="E2" s="39"/>
      <c r="F2" s="39"/>
      <c r="G2" s="39"/>
      <c r="H2" s="39"/>
      <c r="I2" s="71"/>
      <c r="J2" s="214" t="s">
        <v>129</v>
      </c>
      <c r="K2" s="250" t="s">
        <v>130</v>
      </c>
    </row>
    <row r="3" spans="2:13" ht="18.75" customHeight="1" x14ac:dyDescent="0.3">
      <c r="B3" s="41"/>
      <c r="C3" s="119" t="s">
        <v>137</v>
      </c>
      <c r="D3" s="42"/>
      <c r="E3" s="42"/>
      <c r="F3" s="42"/>
      <c r="G3" s="42"/>
      <c r="H3" s="42"/>
      <c r="I3" s="72"/>
      <c r="J3" s="215"/>
      <c r="K3" s="251"/>
    </row>
    <row r="4" spans="2:13" ht="17.25" customHeight="1" x14ac:dyDescent="0.3">
      <c r="B4" s="41"/>
      <c r="C4" s="312" t="str">
        <f>CONCATENATE(IF(SOL_NOMBRE&lt;&gt;"",UPPER(SOL_NOMBRE),"")," ",UPPER(SOL_APELLIDOS),IF(SOL_NIF&lt;&gt;"", CONCATENATE(" ( ",    SOL_NIF," ) "),""))</f>
        <v xml:space="preserve"> </v>
      </c>
      <c r="D4" s="312"/>
      <c r="E4" s="312"/>
      <c r="F4" s="312"/>
      <c r="G4" s="312"/>
      <c r="H4" s="248" t="str">
        <f>IF( AND(SOL_FECHA_INI&lt;&gt;"",SOL_FECHA_FIN&lt;&gt;""),"Intervalo de fechas evaluable","")</f>
        <v/>
      </c>
      <c r="I4" s="249"/>
      <c r="J4" s="215"/>
      <c r="K4" s="251"/>
    </row>
    <row r="5" spans="2:13" ht="15.75" customHeight="1" thickBot="1" x14ac:dyDescent="0.35">
      <c r="B5" s="115"/>
      <c r="C5" s="313"/>
      <c r="D5" s="313"/>
      <c r="E5" s="313"/>
      <c r="F5" s="313"/>
      <c r="G5" s="313"/>
      <c r="H5" s="117" t="str">
        <f>IF(ISBLANK(SOL_FECHA_INI),"",SOL_FECHA_INI)</f>
        <v/>
      </c>
      <c r="I5" s="120" t="str">
        <f>IF(ISBLANK(SOL_FECHA_FIN),"",SOL_FECHA_FIN+365)</f>
        <v/>
      </c>
      <c r="J5" s="216"/>
      <c r="K5" s="252"/>
    </row>
    <row r="6" spans="2:13" s="47" customFormat="1" ht="38.25" customHeight="1" thickBot="1" x14ac:dyDescent="0.35">
      <c r="B6" s="63" t="s">
        <v>82</v>
      </c>
      <c r="C6" s="64"/>
      <c r="D6" s="64"/>
      <c r="E6" s="64"/>
      <c r="F6" s="64"/>
      <c r="G6" s="64"/>
      <c r="H6" s="64"/>
      <c r="I6" s="73"/>
      <c r="J6" s="150">
        <f>SUM(J7+J13+J19+J27+J34+J39+J44)</f>
        <v>0</v>
      </c>
      <c r="K6" s="151">
        <f>SUM(K7+K13+K19+K27+K34+K39+K44)</f>
        <v>0</v>
      </c>
      <c r="L6" s="164"/>
      <c r="M6" s="164"/>
    </row>
    <row r="7" spans="2:13" s="47" customFormat="1" ht="23.25" customHeight="1" x14ac:dyDescent="0.25">
      <c r="B7" s="76" t="s">
        <v>95</v>
      </c>
      <c r="C7" s="77"/>
      <c r="D7" s="77"/>
      <c r="E7" s="77"/>
      <c r="F7" s="77"/>
      <c r="G7" s="77"/>
      <c r="H7" s="77"/>
      <c r="I7" s="84"/>
      <c r="J7" s="329">
        <f>SUM(J9:J12)</f>
        <v>0</v>
      </c>
      <c r="K7" s="331">
        <f>SUM(K9:K12)</f>
        <v>0</v>
      </c>
      <c r="L7" s="317" t="s">
        <v>139</v>
      </c>
      <c r="M7" s="318"/>
    </row>
    <row r="8" spans="2:13" ht="27.75" customHeight="1" x14ac:dyDescent="0.25">
      <c r="B8" s="279" t="s">
        <v>96</v>
      </c>
      <c r="C8" s="276"/>
      <c r="D8" s="276"/>
      <c r="E8" s="276" t="s">
        <v>16</v>
      </c>
      <c r="F8" s="276"/>
      <c r="G8" s="82" t="s">
        <v>70</v>
      </c>
      <c r="H8" s="82" t="s">
        <v>13</v>
      </c>
      <c r="I8" s="78" t="s">
        <v>14</v>
      </c>
      <c r="J8" s="330"/>
      <c r="K8" s="332"/>
      <c r="L8" s="319"/>
      <c r="M8" s="320"/>
    </row>
    <row r="9" spans="2:13" s="69" customFormat="1" ht="20.100000000000001" customHeight="1" x14ac:dyDescent="0.3">
      <c r="B9" s="253"/>
      <c r="C9" s="254"/>
      <c r="D9" s="255"/>
      <c r="E9" s="256"/>
      <c r="F9" s="255"/>
      <c r="G9" s="123"/>
      <c r="H9" s="123"/>
      <c r="I9" s="4"/>
      <c r="J9" s="95">
        <f>ROUND(IF(OR(B9="",I9=""),0,0.2*VLOOKUP(G9,MPOSICION_AUTOR,2,FALSE)),3)</f>
        <v>0</v>
      </c>
      <c r="K9" s="87">
        <f>J9</f>
        <v>0</v>
      </c>
      <c r="L9" s="327"/>
      <c r="M9" s="328"/>
    </row>
    <row r="10" spans="2:13" s="69" customFormat="1" ht="20.100000000000001" customHeight="1" x14ac:dyDescent="0.3">
      <c r="B10" s="253"/>
      <c r="C10" s="254"/>
      <c r="D10" s="255"/>
      <c r="E10" s="256"/>
      <c r="F10" s="255"/>
      <c r="G10" s="141"/>
      <c r="H10" s="141"/>
      <c r="I10" s="4"/>
      <c r="J10" s="95">
        <f>ROUND(IF(OR(B10="",I10=""),0,0.2*VLOOKUP(G10,MPOSICION_AUTOR,2,FALSE)),3)</f>
        <v>0</v>
      </c>
      <c r="K10" s="87">
        <f t="shared" ref="K10" si="0">J10</f>
        <v>0</v>
      </c>
      <c r="L10" s="327"/>
      <c r="M10" s="328"/>
    </row>
    <row r="11" spans="2:13" s="69" customFormat="1" ht="20.100000000000001" customHeight="1" x14ac:dyDescent="0.3">
      <c r="B11" s="253"/>
      <c r="C11" s="254"/>
      <c r="D11" s="255"/>
      <c r="E11" s="256"/>
      <c r="F11" s="255"/>
      <c r="G11" s="141"/>
      <c r="H11" s="123"/>
      <c r="I11" s="4"/>
      <c r="J11" s="95">
        <f>ROUND(IF(OR(B11="",I11=""),0,0.2*VLOOKUP(G11,MPOSICION_AUTOR,2,FALSE)),3)</f>
        <v>0</v>
      </c>
      <c r="K11" s="87">
        <f t="shared" ref="K11:K12" si="1">J11</f>
        <v>0</v>
      </c>
      <c r="L11" s="327"/>
      <c r="M11" s="328"/>
    </row>
    <row r="12" spans="2:13" s="69" customFormat="1" ht="20.100000000000001" customHeight="1" x14ac:dyDescent="0.3">
      <c r="B12" s="253"/>
      <c r="C12" s="254"/>
      <c r="D12" s="255"/>
      <c r="E12" s="256"/>
      <c r="F12" s="255"/>
      <c r="G12" s="141"/>
      <c r="H12" s="123"/>
      <c r="I12" s="4"/>
      <c r="J12" s="95">
        <f>ROUND(IF(OR(B12="",I12=""),0,0.2*VLOOKUP(G12,MPOSICION_AUTOR,2,FALSE)),3)</f>
        <v>0</v>
      </c>
      <c r="K12" s="87">
        <f t="shared" si="1"/>
        <v>0</v>
      </c>
      <c r="L12" s="327"/>
      <c r="M12" s="328"/>
    </row>
    <row r="13" spans="2:13" s="47" customFormat="1" ht="23.25" customHeight="1" x14ac:dyDescent="0.3">
      <c r="B13" s="76" t="s">
        <v>109</v>
      </c>
      <c r="C13" s="77"/>
      <c r="D13" s="77"/>
      <c r="E13" s="77"/>
      <c r="F13" s="77"/>
      <c r="G13" s="77"/>
      <c r="H13" s="77"/>
      <c r="I13" s="84"/>
      <c r="J13" s="329">
        <f>SUM(J15:J18)</f>
        <v>0</v>
      </c>
      <c r="K13" s="331">
        <f>SUM(K15:K18)</f>
        <v>0</v>
      </c>
      <c r="L13" s="164"/>
      <c r="M13" s="164"/>
    </row>
    <row r="14" spans="2:13" ht="27.75" customHeight="1" x14ac:dyDescent="0.3">
      <c r="B14" s="279" t="s">
        <v>96</v>
      </c>
      <c r="C14" s="276"/>
      <c r="D14" s="276"/>
      <c r="E14" s="276" t="s">
        <v>16</v>
      </c>
      <c r="F14" s="276"/>
      <c r="G14" s="82" t="s">
        <v>70</v>
      </c>
      <c r="H14" s="82" t="s">
        <v>13</v>
      </c>
      <c r="I14" s="78" t="s">
        <v>14</v>
      </c>
      <c r="J14" s="330"/>
      <c r="K14" s="332"/>
    </row>
    <row r="15" spans="2:13" s="69" customFormat="1" ht="20.100000000000001" customHeight="1" x14ac:dyDescent="0.3">
      <c r="B15" s="253"/>
      <c r="C15" s="254"/>
      <c r="D15" s="255"/>
      <c r="E15" s="256"/>
      <c r="F15" s="255"/>
      <c r="G15" s="141"/>
      <c r="H15" s="121"/>
      <c r="I15" s="4"/>
      <c r="J15" s="95">
        <f>ROUND(IF(OR(B15="",I15=""),0,0.1*VLOOKUP(G15,MPOSICION_AUTOR,2,FALSE)),3)</f>
        <v>0</v>
      </c>
      <c r="K15" s="87">
        <f>J15</f>
        <v>0</v>
      </c>
      <c r="L15" s="327"/>
      <c r="M15" s="328"/>
    </row>
    <row r="16" spans="2:13" s="69" customFormat="1" ht="20.100000000000001" customHeight="1" x14ac:dyDescent="0.3">
      <c r="B16" s="253"/>
      <c r="C16" s="254"/>
      <c r="D16" s="255"/>
      <c r="E16" s="256"/>
      <c r="F16" s="255"/>
      <c r="G16" s="141"/>
      <c r="H16" s="121"/>
      <c r="I16" s="4"/>
      <c r="J16" s="95">
        <f>ROUND(IF(OR(B16="",I16=""),0,0.1*VLOOKUP(G16,MPOSICION_AUTOR,2,FALSE)),3)</f>
        <v>0</v>
      </c>
      <c r="K16" s="87">
        <f t="shared" ref="K16" si="2">J16</f>
        <v>0</v>
      </c>
      <c r="L16" s="327"/>
      <c r="M16" s="328"/>
    </row>
    <row r="17" spans="2:13" s="69" customFormat="1" ht="20.100000000000001" customHeight="1" x14ac:dyDescent="0.3">
      <c r="B17" s="253"/>
      <c r="C17" s="254"/>
      <c r="D17" s="255"/>
      <c r="E17" s="256"/>
      <c r="F17" s="255"/>
      <c r="G17" s="141"/>
      <c r="H17" s="121"/>
      <c r="I17" s="4"/>
      <c r="J17" s="95">
        <f>ROUND(IF(OR(B17="",I17=""),0,0.1*VLOOKUP(G17,MPOSICION_AUTOR,2,FALSE)),3)</f>
        <v>0</v>
      </c>
      <c r="K17" s="87">
        <f t="shared" ref="K17:K18" si="3">J17</f>
        <v>0</v>
      </c>
      <c r="L17" s="327"/>
      <c r="M17" s="328"/>
    </row>
    <row r="18" spans="2:13" s="69" customFormat="1" ht="20.100000000000001" customHeight="1" x14ac:dyDescent="0.3">
      <c r="B18" s="253"/>
      <c r="C18" s="254"/>
      <c r="D18" s="255"/>
      <c r="E18" s="256"/>
      <c r="F18" s="255"/>
      <c r="G18" s="141"/>
      <c r="H18" s="121"/>
      <c r="I18" s="4"/>
      <c r="J18" s="95">
        <f>ROUND(IF(OR(B18="",I18=""),0,0.1*VLOOKUP(G18,MPOSICION_AUTOR,2,FALSE)),3)</f>
        <v>0</v>
      </c>
      <c r="K18" s="87">
        <f t="shared" si="3"/>
        <v>0</v>
      </c>
      <c r="L18" s="327"/>
      <c r="M18" s="328"/>
    </row>
    <row r="19" spans="2:13" s="47" customFormat="1" ht="23.25" customHeight="1" x14ac:dyDescent="0.3">
      <c r="B19" s="76" t="s">
        <v>110</v>
      </c>
      <c r="C19" s="77"/>
      <c r="D19" s="77"/>
      <c r="E19" s="77"/>
      <c r="F19" s="77"/>
      <c r="G19" s="77"/>
      <c r="H19" s="77"/>
      <c r="I19" s="84"/>
      <c r="J19" s="329">
        <f>SUM(J21:J26)</f>
        <v>0</v>
      </c>
      <c r="K19" s="331">
        <f>SUM(K21:K26)</f>
        <v>0</v>
      </c>
      <c r="L19" s="164"/>
      <c r="M19" s="164"/>
    </row>
    <row r="20" spans="2:13" ht="27.75" customHeight="1" x14ac:dyDescent="0.3">
      <c r="B20" s="279" t="s">
        <v>111</v>
      </c>
      <c r="C20" s="276"/>
      <c r="D20" s="276"/>
      <c r="E20" s="276"/>
      <c r="F20" s="276"/>
      <c r="G20" s="82" t="s">
        <v>124</v>
      </c>
      <c r="H20" s="82" t="s">
        <v>13</v>
      </c>
      <c r="I20" s="78" t="s">
        <v>14</v>
      </c>
      <c r="J20" s="330"/>
      <c r="K20" s="332"/>
    </row>
    <row r="21" spans="2:13" s="69" customFormat="1" ht="20.100000000000001" customHeight="1" x14ac:dyDescent="0.3">
      <c r="B21" s="253"/>
      <c r="C21" s="254"/>
      <c r="D21" s="254"/>
      <c r="E21" s="254"/>
      <c r="F21" s="255"/>
      <c r="G21" s="141"/>
      <c r="H21" s="121"/>
      <c r="I21" s="4"/>
      <c r="J21" s="95">
        <f>IF(AND(B21&lt;&gt;"",I21&lt;&gt;""),(0.5*G21/4),0)</f>
        <v>0</v>
      </c>
      <c r="K21" s="87">
        <f>J21</f>
        <v>0</v>
      </c>
      <c r="L21" s="327"/>
      <c r="M21" s="328"/>
    </row>
    <row r="22" spans="2:13" s="69" customFormat="1" ht="20.100000000000001" customHeight="1" x14ac:dyDescent="0.3">
      <c r="B22" s="253"/>
      <c r="C22" s="254"/>
      <c r="D22" s="254"/>
      <c r="E22" s="254"/>
      <c r="F22" s="255"/>
      <c r="G22" s="141"/>
      <c r="H22" s="121"/>
      <c r="I22" s="4"/>
      <c r="J22" s="95">
        <f>IF(AND(B22&lt;&gt;"",I22&lt;&gt;""),(0.5*G22/4),0)</f>
        <v>0</v>
      </c>
      <c r="K22" s="87">
        <f>J22</f>
        <v>0</v>
      </c>
      <c r="L22" s="327"/>
      <c r="M22" s="328"/>
    </row>
    <row r="23" spans="2:13" s="69" customFormat="1" ht="20.100000000000001" customHeight="1" x14ac:dyDescent="0.3">
      <c r="B23" s="253"/>
      <c r="C23" s="254"/>
      <c r="D23" s="254"/>
      <c r="E23" s="254"/>
      <c r="F23" s="255"/>
      <c r="G23" s="141"/>
      <c r="H23" s="121"/>
      <c r="I23" s="4"/>
      <c r="J23" s="95">
        <f>IF(AND(B23&lt;&gt;"",I23&lt;&gt;""),(0.5*G23/4),0)</f>
        <v>0</v>
      </c>
      <c r="K23" s="87">
        <f>J23</f>
        <v>0</v>
      </c>
      <c r="L23" s="327"/>
      <c r="M23" s="328"/>
    </row>
    <row r="24" spans="2:13" s="69" customFormat="1" ht="20.100000000000001" customHeight="1" x14ac:dyDescent="0.3">
      <c r="B24" s="253"/>
      <c r="C24" s="254"/>
      <c r="D24" s="254"/>
      <c r="E24" s="254"/>
      <c r="F24" s="255"/>
      <c r="G24" s="123"/>
      <c r="H24" s="121"/>
      <c r="I24" s="4"/>
      <c r="J24" s="95">
        <f>IF(AND(B24&lt;&gt;"",I24&lt;&gt;""),(0.5*G24/4),0)</f>
        <v>0</v>
      </c>
      <c r="K24" s="87">
        <f>J24</f>
        <v>0</v>
      </c>
      <c r="L24" s="327"/>
      <c r="M24" s="328"/>
    </row>
    <row r="25" spans="2:13" s="69" customFormat="1" ht="20.100000000000001" customHeight="1" x14ac:dyDescent="0.3">
      <c r="B25" s="253"/>
      <c r="C25" s="254"/>
      <c r="D25" s="254"/>
      <c r="E25" s="254"/>
      <c r="F25" s="255"/>
      <c r="G25" s="123"/>
      <c r="H25" s="121"/>
      <c r="I25" s="4"/>
      <c r="J25" s="95">
        <f t="shared" ref="J25:J26" si="4">IF(AND(B25&lt;&gt;"",I25&lt;&gt;""),(0.5*G25/4),0)</f>
        <v>0</v>
      </c>
      <c r="K25" s="87">
        <f t="shared" ref="K25:K26" si="5">J25</f>
        <v>0</v>
      </c>
      <c r="L25" s="327"/>
      <c r="M25" s="328"/>
    </row>
    <row r="26" spans="2:13" s="69" customFormat="1" ht="20.100000000000001" customHeight="1" x14ac:dyDescent="0.3">
      <c r="B26" s="253"/>
      <c r="C26" s="254"/>
      <c r="D26" s="254"/>
      <c r="E26" s="254"/>
      <c r="F26" s="255"/>
      <c r="G26" s="123"/>
      <c r="H26" s="121"/>
      <c r="I26" s="4"/>
      <c r="J26" s="95">
        <f t="shared" si="4"/>
        <v>0</v>
      </c>
      <c r="K26" s="87">
        <f t="shared" si="5"/>
        <v>0</v>
      </c>
      <c r="L26" s="327"/>
      <c r="M26" s="328"/>
    </row>
    <row r="27" spans="2:13" s="47" customFormat="1" ht="23.25" customHeight="1" x14ac:dyDescent="0.3">
      <c r="B27" s="76" t="s">
        <v>112</v>
      </c>
      <c r="C27" s="77"/>
      <c r="D27" s="77"/>
      <c r="E27" s="77"/>
      <c r="F27" s="77"/>
      <c r="G27" s="77"/>
      <c r="H27" s="77"/>
      <c r="I27" s="84"/>
      <c r="J27" s="329">
        <f>SUM(J29:J33)</f>
        <v>0</v>
      </c>
      <c r="K27" s="331">
        <f>SUM(K29:K33)</f>
        <v>0</v>
      </c>
      <c r="L27" s="164"/>
      <c r="M27" s="164"/>
    </row>
    <row r="28" spans="2:13" ht="27.75" customHeight="1" x14ac:dyDescent="0.3">
      <c r="B28" s="279" t="s">
        <v>113</v>
      </c>
      <c r="C28" s="276"/>
      <c r="D28" s="276"/>
      <c r="E28" s="276"/>
      <c r="F28" s="82"/>
      <c r="G28" s="82"/>
      <c r="H28" s="82" t="s">
        <v>13</v>
      </c>
      <c r="I28" s="78" t="s">
        <v>14</v>
      </c>
      <c r="J28" s="330"/>
      <c r="K28" s="332"/>
    </row>
    <row r="29" spans="2:13" s="69" customFormat="1" ht="20.100000000000001" customHeight="1" x14ac:dyDescent="0.3">
      <c r="B29" s="253"/>
      <c r="C29" s="254"/>
      <c r="D29" s="254"/>
      <c r="E29" s="254"/>
      <c r="F29" s="254"/>
      <c r="G29" s="255"/>
      <c r="H29" s="121"/>
      <c r="I29" s="4"/>
      <c r="J29" s="95">
        <f>IF(AND(B29&lt;&gt;"",I29&lt;&gt;""),0.2,0)</f>
        <v>0</v>
      </c>
      <c r="K29" s="87">
        <f>J29</f>
        <v>0</v>
      </c>
      <c r="L29" s="327"/>
      <c r="M29" s="328"/>
    </row>
    <row r="30" spans="2:13" s="69" customFormat="1" ht="20.100000000000001" customHeight="1" x14ac:dyDescent="0.3">
      <c r="B30" s="253"/>
      <c r="C30" s="254"/>
      <c r="D30" s="254"/>
      <c r="E30" s="254"/>
      <c r="F30" s="254"/>
      <c r="G30" s="255"/>
      <c r="H30" s="121"/>
      <c r="I30" s="4"/>
      <c r="J30" s="95">
        <f t="shared" ref="J30" si="6">IF(AND(B30&lt;&gt;"",I30&lt;&gt;""),0.2,0)</f>
        <v>0</v>
      </c>
      <c r="K30" s="87">
        <f t="shared" ref="K30" si="7">J30</f>
        <v>0</v>
      </c>
      <c r="L30" s="327"/>
      <c r="M30" s="328"/>
    </row>
    <row r="31" spans="2:13" s="69" customFormat="1" ht="20.100000000000001" customHeight="1" x14ac:dyDescent="0.3">
      <c r="B31" s="253"/>
      <c r="C31" s="254"/>
      <c r="D31" s="254"/>
      <c r="E31" s="254"/>
      <c r="F31" s="254"/>
      <c r="G31" s="255"/>
      <c r="H31" s="121"/>
      <c r="I31" s="4"/>
      <c r="J31" s="95">
        <f t="shared" ref="J31" si="8">IF(AND(B31&lt;&gt;"",I31&lt;&gt;""),0.2,0)</f>
        <v>0</v>
      </c>
      <c r="K31" s="87">
        <f t="shared" ref="K31" si="9">J31</f>
        <v>0</v>
      </c>
      <c r="L31" s="327"/>
      <c r="M31" s="328"/>
    </row>
    <row r="32" spans="2:13" s="69" customFormat="1" ht="20.100000000000001" customHeight="1" x14ac:dyDescent="0.3">
      <c r="B32" s="253"/>
      <c r="C32" s="254"/>
      <c r="D32" s="254"/>
      <c r="E32" s="254"/>
      <c r="F32" s="254"/>
      <c r="G32" s="255"/>
      <c r="H32" s="121"/>
      <c r="I32" s="4"/>
      <c r="J32" s="95">
        <f t="shared" ref="J32:J33" si="10">IF(AND(B32&lt;&gt;"",I32&lt;&gt;""),0.2,0)</f>
        <v>0</v>
      </c>
      <c r="K32" s="87">
        <f t="shared" ref="K32:K33" si="11">J32</f>
        <v>0</v>
      </c>
      <c r="L32" s="327"/>
      <c r="M32" s="328"/>
    </row>
    <row r="33" spans="2:13" s="69" customFormat="1" ht="20.100000000000001" customHeight="1" thickBot="1" x14ac:dyDescent="0.35">
      <c r="B33" s="253"/>
      <c r="C33" s="254"/>
      <c r="D33" s="254"/>
      <c r="E33" s="254"/>
      <c r="F33" s="254"/>
      <c r="G33" s="255"/>
      <c r="H33" s="121"/>
      <c r="I33" s="4"/>
      <c r="J33" s="95">
        <f t="shared" si="10"/>
        <v>0</v>
      </c>
      <c r="K33" s="87">
        <f t="shared" si="11"/>
        <v>0</v>
      </c>
      <c r="L33" s="327"/>
      <c r="M33" s="328"/>
    </row>
    <row r="34" spans="2:13" s="47" customFormat="1" ht="23.25" customHeight="1" x14ac:dyDescent="0.3">
      <c r="B34" s="76" t="s">
        <v>125</v>
      </c>
      <c r="C34" s="77"/>
      <c r="D34" s="77"/>
      <c r="E34" s="77"/>
      <c r="F34" s="77"/>
      <c r="G34" s="77"/>
      <c r="H34" s="77"/>
      <c r="I34" s="84"/>
      <c r="J34" s="333">
        <f>SUM(J36:J38)</f>
        <v>0</v>
      </c>
      <c r="K34" s="334">
        <f>SUM(K36:K38)</f>
        <v>0</v>
      </c>
      <c r="L34" s="164"/>
      <c r="M34" s="164"/>
    </row>
    <row r="35" spans="2:13" ht="27.75" customHeight="1" x14ac:dyDescent="0.3">
      <c r="B35" s="279" t="s">
        <v>97</v>
      </c>
      <c r="C35" s="276"/>
      <c r="D35" s="276"/>
      <c r="E35" s="276"/>
      <c r="F35" s="82"/>
      <c r="G35" s="82"/>
      <c r="H35" s="82" t="s">
        <v>13</v>
      </c>
      <c r="I35" s="78" t="s">
        <v>14</v>
      </c>
      <c r="J35" s="330"/>
      <c r="K35" s="332"/>
    </row>
    <row r="36" spans="2:13" s="69" customFormat="1" ht="20.100000000000001" customHeight="1" x14ac:dyDescent="0.3">
      <c r="B36" s="253"/>
      <c r="C36" s="254"/>
      <c r="D36" s="254"/>
      <c r="E36" s="254"/>
      <c r="F36" s="254"/>
      <c r="G36" s="255"/>
      <c r="H36" s="121"/>
      <c r="I36" s="4"/>
      <c r="J36" s="96"/>
      <c r="K36" s="87">
        <f>J36</f>
        <v>0</v>
      </c>
      <c r="L36" s="327"/>
      <c r="M36" s="328"/>
    </row>
    <row r="37" spans="2:13" s="69" customFormat="1" ht="20.100000000000001" customHeight="1" x14ac:dyDescent="0.3">
      <c r="B37" s="253"/>
      <c r="C37" s="254"/>
      <c r="D37" s="254"/>
      <c r="E37" s="254"/>
      <c r="F37" s="254"/>
      <c r="G37" s="255"/>
      <c r="H37" s="121"/>
      <c r="I37" s="4"/>
      <c r="J37" s="96"/>
      <c r="K37" s="87">
        <f t="shared" ref="K37:K38" si="12">J37</f>
        <v>0</v>
      </c>
      <c r="L37" s="327"/>
      <c r="M37" s="328"/>
    </row>
    <row r="38" spans="2:13" s="69" customFormat="1" ht="20.100000000000001" customHeight="1" x14ac:dyDescent="0.3">
      <c r="B38" s="253"/>
      <c r="C38" s="254"/>
      <c r="D38" s="254"/>
      <c r="E38" s="254"/>
      <c r="F38" s="254"/>
      <c r="G38" s="255"/>
      <c r="H38" s="121"/>
      <c r="I38" s="4"/>
      <c r="J38" s="96"/>
      <c r="K38" s="87">
        <f t="shared" si="12"/>
        <v>0</v>
      </c>
      <c r="L38" s="327"/>
      <c r="M38" s="328"/>
    </row>
    <row r="39" spans="2:13" s="47" customFormat="1" ht="23.25" customHeight="1" x14ac:dyDescent="0.3">
      <c r="B39" s="76" t="s">
        <v>126</v>
      </c>
      <c r="C39" s="77"/>
      <c r="D39" s="77"/>
      <c r="E39" s="77"/>
      <c r="F39" s="77"/>
      <c r="G39" s="77"/>
      <c r="H39" s="77"/>
      <c r="I39" s="84"/>
      <c r="J39" s="329">
        <f>SUM(J41:J43)</f>
        <v>0</v>
      </c>
      <c r="K39" s="331">
        <f>SUM(K41:K43)</f>
        <v>0</v>
      </c>
      <c r="L39" s="164"/>
      <c r="M39" s="164"/>
    </row>
    <row r="40" spans="2:13" ht="27.75" customHeight="1" x14ac:dyDescent="0.3">
      <c r="B40" s="279" t="s">
        <v>97</v>
      </c>
      <c r="C40" s="276"/>
      <c r="D40" s="276"/>
      <c r="E40" s="276"/>
      <c r="F40" s="276" t="s">
        <v>123</v>
      </c>
      <c r="G40" s="276"/>
      <c r="H40" s="82" t="s">
        <v>13</v>
      </c>
      <c r="I40" s="78" t="s">
        <v>14</v>
      </c>
      <c r="J40" s="330"/>
      <c r="K40" s="332"/>
    </row>
    <row r="41" spans="2:13" s="69" customFormat="1" ht="20.100000000000001" customHeight="1" x14ac:dyDescent="0.3">
      <c r="B41" s="253"/>
      <c r="C41" s="254"/>
      <c r="D41" s="254"/>
      <c r="E41" s="255"/>
      <c r="F41" s="256"/>
      <c r="G41" s="255"/>
      <c r="H41" s="121"/>
      <c r="I41" s="4"/>
      <c r="J41" s="95">
        <f>IF(AND(B41&lt;&gt;"",I41&lt;&gt;""),0.5,0)</f>
        <v>0</v>
      </c>
      <c r="K41" s="87">
        <f>J41</f>
        <v>0</v>
      </c>
      <c r="L41" s="327"/>
      <c r="M41" s="328"/>
    </row>
    <row r="42" spans="2:13" s="69" customFormat="1" ht="20.100000000000001" customHeight="1" x14ac:dyDescent="0.3">
      <c r="B42" s="253"/>
      <c r="C42" s="254"/>
      <c r="D42" s="254"/>
      <c r="E42" s="255"/>
      <c r="F42" s="256"/>
      <c r="G42" s="255"/>
      <c r="H42" s="121"/>
      <c r="I42" s="4"/>
      <c r="J42" s="95">
        <f t="shared" ref="J42:J43" si="13">IF(AND(B42&lt;&gt;"",I42&lt;&gt;""),0.5,0)</f>
        <v>0</v>
      </c>
      <c r="K42" s="87">
        <f t="shared" ref="K42:K43" si="14">J42</f>
        <v>0</v>
      </c>
      <c r="L42" s="327"/>
      <c r="M42" s="328"/>
    </row>
    <row r="43" spans="2:13" s="69" customFormat="1" ht="20.100000000000001" customHeight="1" x14ac:dyDescent="0.3">
      <c r="B43" s="253"/>
      <c r="C43" s="254"/>
      <c r="D43" s="254"/>
      <c r="E43" s="255"/>
      <c r="F43" s="256"/>
      <c r="G43" s="255"/>
      <c r="H43" s="121"/>
      <c r="I43" s="4"/>
      <c r="J43" s="95">
        <f t="shared" si="13"/>
        <v>0</v>
      </c>
      <c r="K43" s="87">
        <f t="shared" si="14"/>
        <v>0</v>
      </c>
      <c r="L43" s="327"/>
      <c r="M43" s="328"/>
    </row>
    <row r="44" spans="2:13" s="47" customFormat="1" ht="23.25" customHeight="1" x14ac:dyDescent="0.3">
      <c r="B44" s="76" t="s">
        <v>127</v>
      </c>
      <c r="C44" s="77"/>
      <c r="D44" s="77"/>
      <c r="E44" s="77"/>
      <c r="F44" s="77"/>
      <c r="G44" s="77"/>
      <c r="H44" s="77"/>
      <c r="I44" s="84"/>
      <c r="J44" s="329">
        <f>SUM(J46:J57)</f>
        <v>0</v>
      </c>
      <c r="K44" s="331">
        <f>SUM(K46:K57)</f>
        <v>0</v>
      </c>
      <c r="L44" s="164"/>
      <c r="M44" s="164"/>
    </row>
    <row r="45" spans="2:13" ht="27.75" customHeight="1" x14ac:dyDescent="0.3">
      <c r="B45" s="279" t="s">
        <v>114</v>
      </c>
      <c r="C45" s="276"/>
      <c r="D45" s="276"/>
      <c r="E45" s="276"/>
      <c r="F45" s="276"/>
      <c r="G45" s="276"/>
      <c r="H45" s="82" t="s">
        <v>13</v>
      </c>
      <c r="I45" s="78" t="s">
        <v>14</v>
      </c>
      <c r="J45" s="330"/>
      <c r="K45" s="332"/>
    </row>
    <row r="46" spans="2:13" s="69" customFormat="1" ht="20.100000000000001" customHeight="1" x14ac:dyDescent="0.3">
      <c r="B46" s="253"/>
      <c r="C46" s="254"/>
      <c r="D46" s="254"/>
      <c r="E46" s="254"/>
      <c r="F46" s="254"/>
      <c r="G46" s="255"/>
      <c r="H46" s="121"/>
      <c r="I46" s="4"/>
      <c r="J46" s="95">
        <f>IF(AND(B46&lt;&gt;"",I46&lt;&gt;""),0.2,0)</f>
        <v>0</v>
      </c>
      <c r="K46" s="87">
        <f>J46</f>
        <v>0</v>
      </c>
      <c r="L46" s="327"/>
      <c r="M46" s="328"/>
    </row>
    <row r="47" spans="2:13" s="69" customFormat="1" ht="20.100000000000001" customHeight="1" x14ac:dyDescent="0.3">
      <c r="B47" s="253"/>
      <c r="C47" s="254"/>
      <c r="D47" s="254"/>
      <c r="E47" s="254"/>
      <c r="F47" s="254"/>
      <c r="G47" s="255"/>
      <c r="H47" s="121"/>
      <c r="I47" s="4"/>
      <c r="J47" s="95">
        <f t="shared" ref="J47:J54" si="15">IF(AND(B47&lt;&gt;"",I47&lt;&gt;""),0.2,0)</f>
        <v>0</v>
      </c>
      <c r="K47" s="87">
        <f t="shared" ref="K47:K54" si="16">J47</f>
        <v>0</v>
      </c>
      <c r="L47" s="327"/>
      <c r="M47" s="328"/>
    </row>
    <row r="48" spans="2:13" s="69" customFormat="1" ht="20.100000000000001" customHeight="1" x14ac:dyDescent="0.3">
      <c r="B48" s="253"/>
      <c r="C48" s="254"/>
      <c r="D48" s="254"/>
      <c r="E48" s="254"/>
      <c r="F48" s="254"/>
      <c r="G48" s="255"/>
      <c r="H48" s="121"/>
      <c r="I48" s="4"/>
      <c r="J48" s="95">
        <f t="shared" ref="J48:J51" si="17">IF(AND(B48&lt;&gt;"",I48&lt;&gt;""),0.2,0)</f>
        <v>0</v>
      </c>
      <c r="K48" s="87">
        <f t="shared" ref="K48:K51" si="18">J48</f>
        <v>0</v>
      </c>
      <c r="L48" s="327"/>
      <c r="M48" s="328"/>
    </row>
    <row r="49" spans="2:13" s="69" customFormat="1" ht="20.100000000000001" customHeight="1" x14ac:dyDescent="0.3">
      <c r="B49" s="253"/>
      <c r="C49" s="254"/>
      <c r="D49" s="254"/>
      <c r="E49" s="254"/>
      <c r="F49" s="254"/>
      <c r="G49" s="255"/>
      <c r="H49" s="121"/>
      <c r="I49" s="4"/>
      <c r="J49" s="95">
        <f t="shared" ref="J49:J50" si="19">IF(AND(B49&lt;&gt;"",I49&lt;&gt;""),0.2,0)</f>
        <v>0</v>
      </c>
      <c r="K49" s="87">
        <f t="shared" ref="K49:K50" si="20">J49</f>
        <v>0</v>
      </c>
      <c r="L49" s="327"/>
      <c r="M49" s="328"/>
    </row>
    <row r="50" spans="2:13" s="69" customFormat="1" ht="20.100000000000001" customHeight="1" x14ac:dyDescent="0.3">
      <c r="B50" s="253"/>
      <c r="C50" s="254"/>
      <c r="D50" s="254"/>
      <c r="E50" s="254"/>
      <c r="F50" s="254"/>
      <c r="G50" s="255"/>
      <c r="H50" s="121"/>
      <c r="I50" s="4"/>
      <c r="J50" s="95">
        <f t="shared" si="19"/>
        <v>0</v>
      </c>
      <c r="K50" s="87">
        <f t="shared" si="20"/>
        <v>0</v>
      </c>
      <c r="L50" s="327"/>
      <c r="M50" s="328"/>
    </row>
    <row r="51" spans="2:13" s="69" customFormat="1" ht="20.100000000000001" customHeight="1" x14ac:dyDescent="0.3">
      <c r="B51" s="253"/>
      <c r="C51" s="254"/>
      <c r="D51" s="254"/>
      <c r="E51" s="254"/>
      <c r="F51" s="254"/>
      <c r="G51" s="255"/>
      <c r="H51" s="121"/>
      <c r="I51" s="4"/>
      <c r="J51" s="95">
        <f t="shared" si="17"/>
        <v>0</v>
      </c>
      <c r="K51" s="87">
        <f t="shared" si="18"/>
        <v>0</v>
      </c>
      <c r="L51" s="327"/>
      <c r="M51" s="328"/>
    </row>
    <row r="52" spans="2:13" s="69" customFormat="1" ht="20.100000000000001" customHeight="1" x14ac:dyDescent="0.3">
      <c r="B52" s="253"/>
      <c r="C52" s="254"/>
      <c r="D52" s="254"/>
      <c r="E52" s="254"/>
      <c r="F52" s="254"/>
      <c r="G52" s="255"/>
      <c r="H52" s="121"/>
      <c r="I52" s="4"/>
      <c r="J52" s="95">
        <f t="shared" si="15"/>
        <v>0</v>
      </c>
      <c r="K52" s="87">
        <f t="shared" si="16"/>
        <v>0</v>
      </c>
      <c r="L52" s="327"/>
      <c r="M52" s="328"/>
    </row>
    <row r="53" spans="2:13" s="69" customFormat="1" ht="20.100000000000001" customHeight="1" x14ac:dyDescent="0.3">
      <c r="B53" s="253"/>
      <c r="C53" s="254"/>
      <c r="D53" s="254"/>
      <c r="E53" s="254"/>
      <c r="F53" s="254"/>
      <c r="G53" s="255"/>
      <c r="H53" s="121"/>
      <c r="I53" s="4"/>
      <c r="J53" s="95">
        <f t="shared" si="15"/>
        <v>0</v>
      </c>
      <c r="K53" s="87">
        <f t="shared" si="16"/>
        <v>0</v>
      </c>
      <c r="L53" s="327"/>
      <c r="M53" s="328"/>
    </row>
    <row r="54" spans="2:13" s="69" customFormat="1" ht="20.100000000000001" customHeight="1" x14ac:dyDescent="0.3">
      <c r="B54" s="253"/>
      <c r="C54" s="254"/>
      <c r="D54" s="254"/>
      <c r="E54" s="254"/>
      <c r="F54" s="254"/>
      <c r="G54" s="255"/>
      <c r="H54" s="121"/>
      <c r="I54" s="4"/>
      <c r="J54" s="95">
        <f t="shared" si="15"/>
        <v>0</v>
      </c>
      <c r="K54" s="87">
        <f t="shared" si="16"/>
        <v>0</v>
      </c>
      <c r="L54" s="327"/>
      <c r="M54" s="328"/>
    </row>
    <row r="55" spans="2:13" s="69" customFormat="1" ht="20.100000000000001" customHeight="1" x14ac:dyDescent="0.3">
      <c r="B55" s="253"/>
      <c r="C55" s="254"/>
      <c r="D55" s="254"/>
      <c r="E55" s="254"/>
      <c r="F55" s="254"/>
      <c r="G55" s="255"/>
      <c r="H55" s="121"/>
      <c r="I55" s="4"/>
      <c r="J55" s="95">
        <f t="shared" ref="J55" si="21">IF(AND(B55&lt;&gt;"",I55&lt;&gt;""),0.2,0)</f>
        <v>0</v>
      </c>
      <c r="K55" s="87">
        <f t="shared" ref="K55" si="22">J55</f>
        <v>0</v>
      </c>
      <c r="L55" s="327"/>
      <c r="M55" s="328"/>
    </row>
    <row r="56" spans="2:13" s="69" customFormat="1" ht="20.100000000000001" customHeight="1" x14ac:dyDescent="0.3">
      <c r="B56" s="253"/>
      <c r="C56" s="254"/>
      <c r="D56" s="254"/>
      <c r="E56" s="254"/>
      <c r="F56" s="254"/>
      <c r="G56" s="255"/>
      <c r="H56" s="121"/>
      <c r="I56" s="4"/>
      <c r="J56" s="95">
        <f t="shared" ref="J56:J57" si="23">IF(AND(B56&lt;&gt;"",I56&lt;&gt;""),0.2,0)</f>
        <v>0</v>
      </c>
      <c r="K56" s="87">
        <f t="shared" ref="K56:K57" si="24">J56</f>
        <v>0</v>
      </c>
      <c r="L56" s="327"/>
      <c r="M56" s="328"/>
    </row>
    <row r="57" spans="2:13" s="69" customFormat="1" ht="20.100000000000001" customHeight="1" thickBot="1" x14ac:dyDescent="0.35">
      <c r="B57" s="291"/>
      <c r="C57" s="292"/>
      <c r="D57" s="292"/>
      <c r="E57" s="292"/>
      <c r="F57" s="292"/>
      <c r="G57" s="290"/>
      <c r="H57" s="122"/>
      <c r="I57" s="5"/>
      <c r="J57" s="97">
        <f t="shared" si="23"/>
        <v>0</v>
      </c>
      <c r="K57" s="93">
        <f t="shared" si="24"/>
        <v>0</v>
      </c>
      <c r="L57" s="327"/>
      <c r="M57" s="328"/>
    </row>
    <row r="58" spans="2:13" ht="18" x14ac:dyDescent="0.3">
      <c r="B58" s="335" t="s">
        <v>138</v>
      </c>
      <c r="C58" s="336"/>
      <c r="D58" s="336"/>
      <c r="E58" s="336"/>
      <c r="F58" s="336"/>
      <c r="G58" s="336"/>
      <c r="H58" s="336"/>
      <c r="I58" s="337"/>
    </row>
    <row r="59" spans="2:13" ht="30" customHeight="1" x14ac:dyDescent="0.3">
      <c r="B59" s="225"/>
      <c r="C59" s="226"/>
      <c r="D59" s="226"/>
      <c r="E59" s="226"/>
      <c r="F59" s="226"/>
      <c r="G59" s="226"/>
      <c r="H59" s="226"/>
      <c r="I59" s="227"/>
    </row>
    <row r="60" spans="2:13" ht="30" customHeight="1" x14ac:dyDescent="0.3">
      <c r="B60" s="225"/>
      <c r="C60" s="226"/>
      <c r="D60" s="226"/>
      <c r="E60" s="226"/>
      <c r="F60" s="226"/>
      <c r="G60" s="226"/>
      <c r="H60" s="226"/>
      <c r="I60" s="227"/>
    </row>
    <row r="61" spans="2:13" ht="30" customHeight="1" thickBot="1" x14ac:dyDescent="0.35">
      <c r="B61" s="228"/>
      <c r="C61" s="229"/>
      <c r="D61" s="229"/>
      <c r="E61" s="229"/>
      <c r="F61" s="229"/>
      <c r="G61" s="229"/>
      <c r="H61" s="229"/>
      <c r="I61" s="230"/>
    </row>
  </sheetData>
  <sheetProtection algorithmName="SHA-512" hashValue="4O0DcGjQUCmPRmNLrvAcBNDzaE7YZ0jbCkRfHXNWnIswzWWV2I0lyZRGourmrvw8LT4CxeoGWXL7UZmhQCQMqg==" saltValue="ERjTC8mdvBoqxL7EFQIbug==" spinCount="100000" sheet="1" insertRows="0" deleteRows="0" selectLockedCells="1"/>
  <mergeCells count="116">
    <mergeCell ref="B58:I58"/>
    <mergeCell ref="B59:I61"/>
    <mergeCell ref="L9:M9"/>
    <mergeCell ref="L11:M11"/>
    <mergeCell ref="L12:M12"/>
    <mergeCell ref="L15:M15"/>
    <mergeCell ref="L17:M17"/>
    <mergeCell ref="L18:M18"/>
    <mergeCell ref="L24:M24"/>
    <mergeCell ref="L25:M25"/>
    <mergeCell ref="L26:M26"/>
    <mergeCell ref="L29:M29"/>
    <mergeCell ref="L32:M32"/>
    <mergeCell ref="L33:M33"/>
    <mergeCell ref="L43:M43"/>
    <mergeCell ref="L46:M46"/>
    <mergeCell ref="L56:M56"/>
    <mergeCell ref="L57:M57"/>
    <mergeCell ref="L36:M36"/>
    <mergeCell ref="L37:M37"/>
    <mergeCell ref="L38:M38"/>
    <mergeCell ref="L41:M41"/>
    <mergeCell ref="L42:M42"/>
    <mergeCell ref="J39:J40"/>
    <mergeCell ref="J44:J45"/>
    <mergeCell ref="B25:F25"/>
    <mergeCell ref="B26:F26"/>
    <mergeCell ref="B28:E28"/>
    <mergeCell ref="B40:E40"/>
    <mergeCell ref="B41:E41"/>
    <mergeCell ref="C4:G5"/>
    <mergeCell ref="H4:I4"/>
    <mergeCell ref="K2:K5"/>
    <mergeCell ref="B43:E43"/>
    <mergeCell ref="F43:G43"/>
    <mergeCell ref="B38:G38"/>
    <mergeCell ref="B8:D8"/>
    <mergeCell ref="B11:D11"/>
    <mergeCell ref="E11:F11"/>
    <mergeCell ref="B12:D12"/>
    <mergeCell ref="E12:F12"/>
    <mergeCell ref="B18:D18"/>
    <mergeCell ref="E18:F18"/>
    <mergeCell ref="B29:G29"/>
    <mergeCell ref="B32:G32"/>
    <mergeCell ref="B14:D14"/>
    <mergeCell ref="F41:G41"/>
    <mergeCell ref="J2:J5"/>
    <mergeCell ref="F42:G42"/>
    <mergeCell ref="E14:F14"/>
    <mergeCell ref="B15:D15"/>
    <mergeCell ref="E15:F15"/>
    <mergeCell ref="B33:G33"/>
    <mergeCell ref="F40:G40"/>
    <mergeCell ref="B24:F24"/>
    <mergeCell ref="B31:G31"/>
    <mergeCell ref="B56:G56"/>
    <mergeCell ref="B57:G57"/>
    <mergeCell ref="K7:K8"/>
    <mergeCell ref="K13:K14"/>
    <mergeCell ref="K19:K20"/>
    <mergeCell ref="K27:K28"/>
    <mergeCell ref="K39:K40"/>
    <mergeCell ref="K44:K45"/>
    <mergeCell ref="J34:J35"/>
    <mergeCell ref="K34:K35"/>
    <mergeCell ref="B35:E35"/>
    <mergeCell ref="B36:G36"/>
    <mergeCell ref="B37:G37"/>
    <mergeCell ref="B17:D17"/>
    <mergeCell ref="E17:F17"/>
    <mergeCell ref="B45:G45"/>
    <mergeCell ref="B42:E42"/>
    <mergeCell ref="B46:G46"/>
    <mergeCell ref="J7:J8"/>
    <mergeCell ref="J13:J14"/>
    <mergeCell ref="J19:J20"/>
    <mergeCell ref="B20:F20"/>
    <mergeCell ref="E8:F8"/>
    <mergeCell ref="E9:F9"/>
    <mergeCell ref="B50:G50"/>
    <mergeCell ref="L7:M8"/>
    <mergeCell ref="L31:M31"/>
    <mergeCell ref="B30:G30"/>
    <mergeCell ref="L30:M30"/>
    <mergeCell ref="B16:D16"/>
    <mergeCell ref="E16:F16"/>
    <mergeCell ref="L16:M16"/>
    <mergeCell ref="B10:D10"/>
    <mergeCell ref="E10:F10"/>
    <mergeCell ref="L10:M10"/>
    <mergeCell ref="B23:F23"/>
    <mergeCell ref="L23:M23"/>
    <mergeCell ref="B22:F22"/>
    <mergeCell ref="L22:M22"/>
    <mergeCell ref="B21:F21"/>
    <mergeCell ref="L21:M21"/>
    <mergeCell ref="B9:D9"/>
    <mergeCell ref="J27:J28"/>
    <mergeCell ref="L50:M50"/>
    <mergeCell ref="B55:G55"/>
    <mergeCell ref="L55:M55"/>
    <mergeCell ref="B47:G47"/>
    <mergeCell ref="L47:M47"/>
    <mergeCell ref="B52:G52"/>
    <mergeCell ref="L52:M52"/>
    <mergeCell ref="B53:G53"/>
    <mergeCell ref="L53:M53"/>
    <mergeCell ref="B54:G54"/>
    <mergeCell ref="L54:M54"/>
    <mergeCell ref="B48:G48"/>
    <mergeCell ref="L48:M48"/>
    <mergeCell ref="B51:G51"/>
    <mergeCell ref="L51:M51"/>
    <mergeCell ref="B49:G49"/>
    <mergeCell ref="L49:M49"/>
  </mergeCells>
  <dataValidations count="3">
    <dataValidation type="custom" allowBlank="1" showInputMessage="1" showErrorMessage="1" sqref="I41:I43">
      <formula1>ISTEXT(B41)</formula1>
    </dataValidation>
    <dataValidation type="whole" allowBlank="1" showInputMessage="1" showErrorMessage="1" errorTitle="Corrija el dato" error="Por favor, introduzca un número entero_x000a_" sqref="G21:G26">
      <formula1>0</formula1>
      <formula2>1000</formula2>
    </dataValidation>
    <dataValidation type="list" allowBlank="1" showInputMessage="1" showErrorMessage="1" promptTitle="Ayuda" prompt="Elija una opción de la lista desplegable" sqref="G9:G12 G15:G18">
      <formula1>POSICION_AUTOR</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G37"/>
  <sheetViews>
    <sheetView workbookViewId="0">
      <selection activeCell="C17" sqref="C17"/>
    </sheetView>
  </sheetViews>
  <sheetFormatPr baseColWidth="10" defaultRowHeight="15" x14ac:dyDescent="0.25"/>
  <cols>
    <col min="1" max="1" width="3.85546875" customWidth="1"/>
    <col min="2" max="2" width="41.42578125" customWidth="1"/>
    <col min="3" max="3" width="9" customWidth="1"/>
    <col min="5" max="5" width="23.42578125" customWidth="1"/>
    <col min="7" max="7" width="99.5703125" bestFit="1" customWidth="1"/>
  </cols>
  <sheetData>
    <row r="1" spans="2:7" x14ac:dyDescent="0.25">
      <c r="B1" s="17" t="s">
        <v>52</v>
      </c>
      <c r="C1" s="11"/>
      <c r="D1" s="17" t="s">
        <v>81</v>
      </c>
      <c r="E1" s="6"/>
      <c r="G1" s="25" t="s">
        <v>106</v>
      </c>
    </row>
    <row r="2" spans="2:7" x14ac:dyDescent="0.25">
      <c r="B2" s="7" t="s">
        <v>56</v>
      </c>
      <c r="C2" s="12">
        <v>4</v>
      </c>
      <c r="D2" s="14" t="s">
        <v>53</v>
      </c>
      <c r="E2" s="15">
        <v>1</v>
      </c>
      <c r="G2" s="24" t="s">
        <v>105</v>
      </c>
    </row>
    <row r="3" spans="2:7" x14ac:dyDescent="0.25">
      <c r="B3" s="7" t="s">
        <v>57</v>
      </c>
      <c r="C3" s="12">
        <v>3</v>
      </c>
      <c r="D3" s="14" t="s">
        <v>54</v>
      </c>
      <c r="E3" s="15">
        <v>0.9</v>
      </c>
      <c r="G3" s="24" t="s">
        <v>117</v>
      </c>
    </row>
    <row r="4" spans="2:7" x14ac:dyDescent="0.25">
      <c r="B4" s="7" t="s">
        <v>58</v>
      </c>
      <c r="C4" s="12">
        <v>2</v>
      </c>
      <c r="D4" s="14" t="s">
        <v>55</v>
      </c>
      <c r="E4" s="15">
        <v>0.8</v>
      </c>
      <c r="G4" s="24" t="s">
        <v>104</v>
      </c>
    </row>
    <row r="5" spans="2:7" ht="15.75" thickBot="1" x14ac:dyDescent="0.3">
      <c r="B5" s="9" t="s">
        <v>59</v>
      </c>
      <c r="C5" s="13">
        <v>1</v>
      </c>
      <c r="D5" s="14" t="s">
        <v>60</v>
      </c>
      <c r="E5" s="15">
        <v>0.5</v>
      </c>
      <c r="G5" s="24" t="s">
        <v>103</v>
      </c>
    </row>
    <row r="6" spans="2:7" ht="15.75" thickBot="1" x14ac:dyDescent="0.3">
      <c r="D6" s="14" t="s">
        <v>61</v>
      </c>
      <c r="E6" s="15">
        <v>0.2</v>
      </c>
      <c r="G6" s="24" t="s">
        <v>102</v>
      </c>
    </row>
    <row r="7" spans="2:7" ht="15.75" thickBot="1" x14ac:dyDescent="0.3">
      <c r="B7" s="17" t="s">
        <v>63</v>
      </c>
      <c r="C7" s="6"/>
      <c r="D7" s="18" t="s">
        <v>62</v>
      </c>
      <c r="E7" s="16">
        <v>0.1</v>
      </c>
      <c r="G7" s="24" t="s">
        <v>101</v>
      </c>
    </row>
    <row r="8" spans="2:7" x14ac:dyDescent="0.25">
      <c r="B8" s="7" t="s">
        <v>64</v>
      </c>
      <c r="C8" s="19">
        <v>6</v>
      </c>
      <c r="G8" s="24" t="s">
        <v>100</v>
      </c>
    </row>
    <row r="9" spans="2:7" ht="15.75" thickBot="1" x14ac:dyDescent="0.3">
      <c r="B9" s="9" t="s">
        <v>65</v>
      </c>
      <c r="C9" s="20">
        <v>0</v>
      </c>
      <c r="G9" s="23" t="s">
        <v>143</v>
      </c>
    </row>
    <row r="10" spans="2:7" ht="15.75" thickBot="1" x14ac:dyDescent="0.3">
      <c r="E10" s="25" t="s">
        <v>115</v>
      </c>
      <c r="G10" s="31"/>
    </row>
    <row r="11" spans="2:7" ht="15.75" thickBot="1" x14ac:dyDescent="0.3">
      <c r="B11" s="132" t="s">
        <v>69</v>
      </c>
      <c r="C11" s="133"/>
      <c r="E11" s="23" t="s">
        <v>140</v>
      </c>
      <c r="G11" s="31"/>
    </row>
    <row r="12" spans="2:7" ht="15.75" x14ac:dyDescent="0.25">
      <c r="B12" s="134" t="s">
        <v>145</v>
      </c>
      <c r="C12" s="135">
        <v>10</v>
      </c>
      <c r="E12" s="31"/>
      <c r="G12" s="31"/>
    </row>
    <row r="13" spans="2:7" ht="15.75" x14ac:dyDescent="0.25">
      <c r="B13" s="136" t="s">
        <v>146</v>
      </c>
      <c r="C13" s="137">
        <v>9</v>
      </c>
      <c r="G13" s="31"/>
    </row>
    <row r="14" spans="2:7" ht="15.75" x14ac:dyDescent="0.25">
      <c r="B14" s="136" t="s">
        <v>147</v>
      </c>
      <c r="C14" s="137">
        <v>7</v>
      </c>
      <c r="G14" s="31"/>
    </row>
    <row r="15" spans="2:7" ht="15.75" x14ac:dyDescent="0.25">
      <c r="B15" s="136" t="s">
        <v>148</v>
      </c>
      <c r="C15" s="137">
        <v>4</v>
      </c>
      <c r="G15" s="31"/>
    </row>
    <row r="16" spans="2:7" ht="15.75" x14ac:dyDescent="0.25">
      <c r="B16" s="136" t="s">
        <v>149</v>
      </c>
      <c r="C16" s="138">
        <v>1</v>
      </c>
      <c r="G16" s="31"/>
    </row>
    <row r="17" spans="2:7" ht="15.75" x14ac:dyDescent="0.25">
      <c r="B17" s="136" t="s">
        <v>150</v>
      </c>
      <c r="C17" s="138">
        <v>0.5</v>
      </c>
      <c r="G17" s="31"/>
    </row>
    <row r="18" spans="2:7" ht="16.5" thickBot="1" x14ac:dyDescent="0.3">
      <c r="B18" s="139" t="s">
        <v>151</v>
      </c>
      <c r="C18" s="140">
        <v>0.2</v>
      </c>
      <c r="G18" s="31"/>
    </row>
    <row r="19" spans="2:7" x14ac:dyDescent="0.25">
      <c r="B19" s="131"/>
      <c r="C19" s="131"/>
      <c r="G19" s="31"/>
    </row>
    <row r="20" spans="2:7" ht="15.75" thickBot="1" x14ac:dyDescent="0.3">
      <c r="G20" s="31"/>
    </row>
    <row r="21" spans="2:7" x14ac:dyDescent="0.25">
      <c r="B21" s="17" t="s">
        <v>75</v>
      </c>
      <c r="C21" s="6"/>
      <c r="G21" s="31"/>
    </row>
    <row r="22" spans="2:7" x14ac:dyDescent="0.25">
      <c r="B22" s="7" t="s">
        <v>76</v>
      </c>
      <c r="C22" s="8">
        <v>8</v>
      </c>
      <c r="G22" s="31"/>
    </row>
    <row r="23" spans="2:7" x14ac:dyDescent="0.25">
      <c r="B23" s="7" t="s">
        <v>77</v>
      </c>
      <c r="C23" s="8">
        <v>4</v>
      </c>
      <c r="G23" s="31"/>
    </row>
    <row r="24" spans="2:7" x14ac:dyDescent="0.25">
      <c r="B24" s="7" t="s">
        <v>78</v>
      </c>
      <c r="C24" s="8">
        <v>4</v>
      </c>
      <c r="G24" s="31"/>
    </row>
    <row r="25" spans="2:7" ht="15.75" thickBot="1" x14ac:dyDescent="0.3">
      <c r="B25" s="9" t="s">
        <v>79</v>
      </c>
      <c r="C25" s="10">
        <v>2</v>
      </c>
      <c r="G25" s="31"/>
    </row>
    <row r="26" spans="2:7" ht="15.75" thickBot="1" x14ac:dyDescent="0.3">
      <c r="G26" s="31"/>
    </row>
    <row r="27" spans="2:7" x14ac:dyDescent="0.25">
      <c r="B27" s="17" t="s">
        <v>88</v>
      </c>
      <c r="C27" s="6"/>
      <c r="G27" s="31"/>
    </row>
    <row r="28" spans="2:7" x14ac:dyDescent="0.25">
      <c r="B28" s="7" t="s">
        <v>89</v>
      </c>
      <c r="C28" s="8">
        <v>0.25</v>
      </c>
      <c r="G28" s="31"/>
    </row>
    <row r="29" spans="2:7" ht="15.75" thickBot="1" x14ac:dyDescent="0.3">
      <c r="B29" s="9" t="s">
        <v>90</v>
      </c>
      <c r="C29" s="10">
        <v>0.05</v>
      </c>
      <c r="G29" s="31"/>
    </row>
    <row r="30" spans="2:7" ht="15.75" thickBot="1" x14ac:dyDescent="0.3">
      <c r="G30" s="31"/>
    </row>
    <row r="31" spans="2:7" x14ac:dyDescent="0.25">
      <c r="B31" s="17" t="s">
        <v>91</v>
      </c>
      <c r="C31" s="6"/>
      <c r="G31" s="31"/>
    </row>
    <row r="32" spans="2:7" ht="15.75" x14ac:dyDescent="0.25">
      <c r="B32" s="21" t="s">
        <v>92</v>
      </c>
      <c r="C32" s="8">
        <v>1</v>
      </c>
      <c r="G32" s="31"/>
    </row>
    <row r="33" spans="2:7" ht="15.75" x14ac:dyDescent="0.25">
      <c r="B33" s="21" t="s">
        <v>93</v>
      </c>
      <c r="C33" s="8">
        <v>0.5</v>
      </c>
      <c r="G33" s="31"/>
    </row>
    <row r="34" spans="2:7" ht="16.5" thickBot="1" x14ac:dyDescent="0.3">
      <c r="B34" s="22" t="s">
        <v>90</v>
      </c>
      <c r="C34" s="10">
        <v>0.25</v>
      </c>
      <c r="G34" s="31"/>
    </row>
    <row r="35" spans="2:7" x14ac:dyDescent="0.25">
      <c r="G35" s="31"/>
    </row>
    <row r="36" spans="2:7" x14ac:dyDescent="0.25">
      <c r="G36" s="31"/>
    </row>
    <row r="37" spans="2:7" x14ac:dyDescent="0.25">
      <c r="G37" s="31"/>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41</vt:i4>
      </vt:variant>
    </vt:vector>
  </HeadingPairs>
  <TitlesOfParts>
    <vt:vector size="47" baseType="lpstr">
      <vt:lpstr>INSTRUCCIONES</vt:lpstr>
      <vt:lpstr>DATOS DEL SOLICITANTE</vt:lpstr>
      <vt:lpstr>A) TRAYECTORIA ACADÉMICA</vt:lpstr>
      <vt:lpstr>B) EXPERIENCIA INVESTIGADORA</vt:lpstr>
      <vt:lpstr>C) OTROS MÉRITOS</vt:lpstr>
      <vt:lpstr>RANGOS</vt:lpstr>
      <vt:lpstr>AUTOA</vt:lpstr>
      <vt:lpstr>AUTOB</vt:lpstr>
      <vt:lpstr>AUTOB1</vt:lpstr>
      <vt:lpstr>AUTOB2</vt:lpstr>
      <vt:lpstr>AUTOB3</vt:lpstr>
      <vt:lpstr>AUTOB4</vt:lpstr>
      <vt:lpstr>AUTOB5</vt:lpstr>
      <vt:lpstr>AUTOC</vt:lpstr>
      <vt:lpstr>AUTOTOTAL</vt:lpstr>
      <vt:lpstr>CCVALA</vt:lpstr>
      <vt:lpstr>CCVALB</vt:lpstr>
      <vt:lpstr>CCVALB1</vt:lpstr>
      <vt:lpstr>CCVALB2</vt:lpstr>
      <vt:lpstr>CCVALB3</vt:lpstr>
      <vt:lpstr>CCVALB4</vt:lpstr>
      <vt:lpstr>CCVALB5</vt:lpstr>
      <vt:lpstr>CCVALC</vt:lpstr>
      <vt:lpstr>CCVALTOTAL</vt:lpstr>
      <vt:lpstr>COEFNORM</vt:lpstr>
      <vt:lpstr>COEFNORMC</vt:lpstr>
      <vt:lpstr>CONGRESO_INTERNACIONAL</vt:lpstr>
      <vt:lpstr>CONGRESO_NACIONAL</vt:lpstr>
      <vt:lpstr>CUARTILES</vt:lpstr>
      <vt:lpstr>CUARTILES_ARTICULOS</vt:lpstr>
      <vt:lpstr>CURSO</vt:lpstr>
      <vt:lpstr>MCONGRESO_INTERNACIONAL</vt:lpstr>
      <vt:lpstr>MCONGRESO_NACIONAL</vt:lpstr>
      <vt:lpstr>MCUARTILES</vt:lpstr>
      <vt:lpstr>MCUARTILES_ARTICULOS</vt:lpstr>
      <vt:lpstr>MPOSICION_AUTOR</vt:lpstr>
      <vt:lpstr>MSI_NO</vt:lpstr>
      <vt:lpstr>MTIPO_PATENTE</vt:lpstr>
      <vt:lpstr>POSICION_AUTOR</vt:lpstr>
      <vt:lpstr>PROGRAMA</vt:lpstr>
      <vt:lpstr>SI_NO</vt:lpstr>
      <vt:lpstr>SOL_APELLIDOS</vt:lpstr>
      <vt:lpstr>SOL_FECHA_FIN</vt:lpstr>
      <vt:lpstr>SOL_FECHA_INI</vt:lpstr>
      <vt:lpstr>SOL_NIF</vt:lpstr>
      <vt:lpstr>SOL_NOMBRE</vt:lpstr>
      <vt:lpstr>TIPO_PATENTE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2021-10-06T08:48:17Z</dcterms:modified>
</cp:coreProperties>
</file>