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RYMlW8bw+ALSMV/BfFJA/ofBSZ5eMiOFBEOcAGoN2+cn9zMaOj4lCbaPncCVso/zxUr86vmUQEq7RhhrVsivCw==" workbookSaltValue="y0ICRGhyoVlZRgWACPzcMg==" workbookSpinCount="100000" lockStructure="1"/>
  <bookViews>
    <workbookView xWindow="0" yWindow="0" windowWidth="22260" windowHeight="12645" activeTab="1"/>
  </bookViews>
  <sheets>
    <sheet name="INSTRUCCIONES" sheetId="8" r:id="rId1"/>
    <sheet name="DATOS DEL SOLICITANTE" sheetId="10" r:id="rId2"/>
    <sheet name="A) TRAYECTORIA ACADÉMICA" sheetId="3" r:id="rId3"/>
    <sheet name="B) EXPERIENCIA INVESTIGADORA" sheetId="4" r:id="rId4"/>
    <sheet name="C) OTROS MÉRITOS" sheetId="6" r:id="rId5"/>
    <sheet name="RANGOS" sheetId="9" state="hidden" r:id="rId6"/>
  </sheets>
  <definedNames>
    <definedName name="AUTOA">'A) TRAYECTORIA ACADÉMICA'!$F$6</definedName>
    <definedName name="AUTOB">'B) EXPERIENCIA INVESTIGADORA'!$L$6</definedName>
    <definedName name="AUTOB1">'B) EXPERIENCIA INVESTIGADORA'!$L$7</definedName>
    <definedName name="AUTOB2">'B) EXPERIENCIA INVESTIGADORA'!$L$30</definedName>
    <definedName name="AUTOB3">'B) EXPERIENCIA INVESTIGADORA'!$L$41</definedName>
    <definedName name="AUTOB5">'B) EXPERIENCIA INVESTIGADORA'!$L$46</definedName>
    <definedName name="AUTOC">'C) OTROS MÉRITOS'!$J$6</definedName>
    <definedName name="AUTOTOTAL">'DATOS DEL SOLICITANTE'!$F$13</definedName>
    <definedName name="CCVALA">'A) TRAYECTORIA ACADÉMICA'!$G$6</definedName>
    <definedName name="CCVALB">'B) EXPERIENCIA INVESTIGADORA'!$M$6</definedName>
    <definedName name="CCVALB1">'B) EXPERIENCIA INVESTIGADORA'!$M$7</definedName>
    <definedName name="CCVALB2">'B) EXPERIENCIA INVESTIGADORA'!$M$30</definedName>
    <definedName name="CCVALB3">'B) EXPERIENCIA INVESTIGADORA'!$M$41</definedName>
    <definedName name="CCVALB5">'B) EXPERIENCIA INVESTIGADORA'!$M$46</definedName>
    <definedName name="CCVALC">'C) OTROS MÉRITOS'!$K$6</definedName>
    <definedName name="CCVALTOTAL">'DATOS DEL SOLICITANTE'!$G$13</definedName>
    <definedName name="COEFNORM">'B) EXPERIENCIA INVESTIGADORA'!$M$4</definedName>
    <definedName name="COEFNORMC">'C) OTROS MÉRITOS'!$K$4</definedName>
    <definedName name="CONGRESO_INTERNACIONAL">RANGOS!$B$29:$B$31</definedName>
    <definedName name="CONGRESO_NACIONAL">RANGOS!$B$25:$B$27</definedName>
    <definedName name="CUARTILES_ARTICULOS">RANGOS!$B$12:$B$16</definedName>
    <definedName name="CURSO">RANGOS!$E$11</definedName>
    <definedName name="MCONGRESO_INTERNACIONAL">RANGOS!$B$28:$C$31</definedName>
    <definedName name="MCONGRESO_NACIONAL">RANGOS!$B$24:$C$27</definedName>
    <definedName name="MCUARTILES_ARTICULOS">RANGOS!$B$11:$C$16</definedName>
    <definedName name="MPONENTE_CONFERENCIAS">RANGOS!$B$33:$C$35</definedName>
    <definedName name="MPONENTE_SEMINARIOS">RANGOS!$B$36:$C$38</definedName>
    <definedName name="MSI_NO">RANGOS!$B$7:$C$9</definedName>
    <definedName name="MTIPO_DE_PATENTE">RANGOS!$B$18:$C$20</definedName>
    <definedName name="PONENTE_CONFERENCIAS">RANGOS!$B$34:$B$35</definedName>
    <definedName name="PONENTE_SEMINARIOS">RANGOS!$B$37:$B$38</definedName>
    <definedName name="POSICION_AUTOR">RANGOS!$D$2:$D$7</definedName>
    <definedName name="PROGRAMA">RANGOS!$G$2:$G$9</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RANGOS!$B$19:$B$20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2" i="6" l="1"/>
  <c r="K72" i="6" s="1"/>
  <c r="J71" i="6"/>
  <c r="K71" i="6" s="1"/>
  <c r="J14" i="6"/>
  <c r="K14" i="6" s="1"/>
  <c r="J13" i="6"/>
  <c r="K13" i="6" s="1"/>
  <c r="J15" i="6"/>
  <c r="K15" i="6" s="1"/>
  <c r="J12" i="6"/>
  <c r="K12" i="6" s="1"/>
  <c r="J11" i="6"/>
  <c r="K11" i="6" s="1"/>
  <c r="J10" i="6"/>
  <c r="K10" i="6" s="1"/>
  <c r="J17" i="6"/>
  <c r="K17" i="6" s="1"/>
  <c r="J16" i="6"/>
  <c r="K16" i="6" s="1"/>
  <c r="J18" i="6"/>
  <c r="K18" i="6" s="1"/>
  <c r="L65" i="4"/>
  <c r="M65" i="4" s="1"/>
  <c r="L64" i="4"/>
  <c r="M64" i="4" s="1"/>
  <c r="L63" i="4"/>
  <c r="M63" i="4" s="1"/>
  <c r="M62" i="4"/>
  <c r="L62" i="4"/>
  <c r="L53" i="4"/>
  <c r="M53" i="4" s="1"/>
  <c r="L52" i="4"/>
  <c r="M52" i="4" s="1"/>
  <c r="L51" i="4"/>
  <c r="M51" i="4" s="1"/>
  <c r="L50" i="4"/>
  <c r="M50" i="4" s="1"/>
  <c r="L80" i="4" l="1"/>
  <c r="M80" i="4" s="1"/>
  <c r="L74" i="4"/>
  <c r="M74" i="4" s="1"/>
  <c r="J36" i="6" l="1"/>
  <c r="K36" i="6" s="1"/>
  <c r="J37" i="6"/>
  <c r="K37" i="6" s="1"/>
  <c r="J29" i="6"/>
  <c r="K29" i="6" s="1"/>
  <c r="J30" i="6"/>
  <c r="K30" i="6" s="1"/>
  <c r="L81" i="4"/>
  <c r="M81" i="4" s="1"/>
  <c r="L67" i="4"/>
  <c r="M67" i="4" s="1"/>
  <c r="L66" i="4"/>
  <c r="M66" i="4" s="1"/>
  <c r="L68" i="4"/>
  <c r="M68" i="4" s="1"/>
  <c r="L55" i="4"/>
  <c r="M55" i="4" s="1"/>
  <c r="L54" i="4"/>
  <c r="M54" i="4" s="1"/>
  <c r="L56" i="4"/>
  <c r="M56" i="4" s="1"/>
  <c r="F37" i="3" l="1"/>
  <c r="G37" i="3" s="1"/>
  <c r="F32" i="3"/>
  <c r="G32" i="3" s="1"/>
  <c r="F38" i="3"/>
  <c r="G38" i="3" s="1"/>
  <c r="F30" i="3"/>
  <c r="G30" i="3" s="1"/>
  <c r="J62" i="6" l="1"/>
  <c r="L75" i="4"/>
  <c r="L76" i="4"/>
  <c r="L45" i="4"/>
  <c r="L58" i="4"/>
  <c r="L70" i="4"/>
  <c r="L82" i="4"/>
  <c r="L24" i="4" l="1"/>
  <c r="M24" i="4" s="1"/>
  <c r="L23" i="4"/>
  <c r="M23" i="4" s="1"/>
  <c r="L22" i="4"/>
  <c r="M22" i="4" s="1"/>
  <c r="L21" i="4"/>
  <c r="M21" i="4" s="1"/>
  <c r="I5" i="6" l="1"/>
  <c r="H5" i="6"/>
  <c r="H4" i="6"/>
  <c r="C4" i="6"/>
  <c r="J5" i="4"/>
  <c r="I5" i="4"/>
  <c r="I4" i="4"/>
  <c r="C4" i="4"/>
  <c r="E5" i="3" l="1"/>
  <c r="D5" i="3"/>
  <c r="D4" i="3"/>
  <c r="C4" i="3"/>
  <c r="F41" i="3" l="1"/>
  <c r="G41" i="3" s="1"/>
  <c r="F40" i="3"/>
  <c r="G40" i="3" s="1"/>
  <c r="F39" i="3"/>
  <c r="G39" i="3" s="1"/>
  <c r="F36" i="3"/>
  <c r="G36" i="3" s="1"/>
  <c r="F34" i="3"/>
  <c r="G34" i="3" s="1"/>
  <c r="F33" i="3"/>
  <c r="G33" i="3" s="1"/>
  <c r="F31" i="3"/>
  <c r="F29" i="3"/>
  <c r="G29" i="3" s="1"/>
  <c r="F26" i="3"/>
  <c r="G26" i="3" s="1"/>
  <c r="F25" i="3"/>
  <c r="G25" i="3" s="1"/>
  <c r="F24" i="3"/>
  <c r="G24" i="3" s="1"/>
  <c r="G23" i="3" s="1"/>
  <c r="F22" i="3"/>
  <c r="F21" i="3"/>
  <c r="G21" i="3" s="1"/>
  <c r="F20" i="3"/>
  <c r="G20" i="3" s="1"/>
  <c r="F18" i="3"/>
  <c r="G18" i="3" s="1"/>
  <c r="F17" i="3"/>
  <c r="G17" i="3" s="1"/>
  <c r="F16" i="3"/>
  <c r="G16" i="3" s="1"/>
  <c r="F14" i="3"/>
  <c r="G14" i="3" s="1"/>
  <c r="F13" i="3"/>
  <c r="G13" i="3" s="1"/>
  <c r="F12" i="3"/>
  <c r="G12" i="3" s="1"/>
  <c r="G11" i="3" s="1"/>
  <c r="F9" i="3"/>
  <c r="G9" i="3" s="1"/>
  <c r="F8" i="3"/>
  <c r="G8" i="3" s="1"/>
  <c r="F7" i="3"/>
  <c r="G35" i="3" l="1"/>
  <c r="F28" i="3"/>
  <c r="F23" i="3"/>
  <c r="F19" i="3"/>
  <c r="F15" i="3"/>
  <c r="G7" i="3"/>
  <c r="G15" i="3"/>
  <c r="G22" i="3"/>
  <c r="G19" i="3" s="1"/>
  <c r="F35" i="3"/>
  <c r="F27" i="3" s="1"/>
  <c r="F11" i="3"/>
  <c r="F10" i="3" s="1"/>
  <c r="G31" i="3"/>
  <c r="G28" i="3" s="1"/>
  <c r="G27" i="3" s="1"/>
  <c r="F6" i="3" l="1"/>
  <c r="F6" i="10"/>
  <c r="G10" i="3"/>
  <c r="G6" i="3" s="1"/>
  <c r="K73" i="6"/>
  <c r="K68" i="6" s="1"/>
  <c r="K74" i="6"/>
  <c r="K70" i="6"/>
  <c r="K66" i="6"/>
  <c r="K67" i="6"/>
  <c r="K65" i="6"/>
  <c r="K63" i="6"/>
  <c r="K61" i="6"/>
  <c r="K62" i="6"/>
  <c r="K60" i="6"/>
  <c r="K58" i="6" s="1"/>
  <c r="K56" i="6"/>
  <c r="K57" i="6"/>
  <c r="K55" i="6"/>
  <c r="K53" i="6"/>
  <c r="K51" i="6"/>
  <c r="K52" i="6"/>
  <c r="K47" i="6"/>
  <c r="K45" i="6" s="1"/>
  <c r="K43" i="6"/>
  <c r="K44" i="6"/>
  <c r="K42" i="6"/>
  <c r="K40" i="6" s="1"/>
  <c r="K38" i="6"/>
  <c r="K39" i="6"/>
  <c r="K35" i="6"/>
  <c r="K33" i="6" s="1"/>
  <c r="K32" i="6"/>
  <c r="G6" i="10" l="1"/>
  <c r="J68" i="6"/>
  <c r="J63" i="6"/>
  <c r="J58" i="6"/>
  <c r="K50" i="6"/>
  <c r="K48" i="6" s="1"/>
  <c r="J60" i="6"/>
  <c r="J35" i="6"/>
  <c r="J28" i="6"/>
  <c r="K28" i="6" s="1"/>
  <c r="M82" i="4"/>
  <c r="L79" i="4"/>
  <c r="L69" i="4"/>
  <c r="M69" i="4" s="1"/>
  <c r="M70" i="4"/>
  <c r="L61" i="4"/>
  <c r="L57" i="4"/>
  <c r="M57" i="4" s="1"/>
  <c r="M58" i="4"/>
  <c r="L49" i="4"/>
  <c r="L44" i="4"/>
  <c r="M44" i="4" s="1"/>
  <c r="M45" i="4"/>
  <c r="L39" i="4"/>
  <c r="M39" i="4" s="1"/>
  <c r="L40" i="4"/>
  <c r="M40" i="4" s="1"/>
  <c r="L38" i="4"/>
  <c r="L34" i="4"/>
  <c r="M34" i="4" s="1"/>
  <c r="L35" i="4"/>
  <c r="M35" i="4" s="1"/>
  <c r="L33" i="4"/>
  <c r="M79" i="4" l="1"/>
  <c r="L77" i="4"/>
  <c r="M33" i="4"/>
  <c r="M31" i="4" s="1"/>
  <c r="L31" i="4"/>
  <c r="M38" i="4"/>
  <c r="M36" i="4" s="1"/>
  <c r="L36" i="4"/>
  <c r="M61" i="4"/>
  <c r="M59" i="4" s="1"/>
  <c r="L59" i="4"/>
  <c r="M49" i="4"/>
  <c r="M47" i="4" s="1"/>
  <c r="L47" i="4"/>
  <c r="M77" i="4"/>
  <c r="M30" i="4" l="1"/>
  <c r="G9" i="10" s="1"/>
  <c r="J73" i="6"/>
  <c r="J74" i="6"/>
  <c r="J70" i="6"/>
  <c r="J65" i="6"/>
  <c r="J66" i="6"/>
  <c r="J67" i="6"/>
  <c r="J61" i="6"/>
  <c r="J56" i="6"/>
  <c r="J57" i="6"/>
  <c r="J55" i="6"/>
  <c r="J47" i="6"/>
  <c r="J45" i="6" s="1"/>
  <c r="J43" i="6"/>
  <c r="J44" i="6"/>
  <c r="J42" i="6"/>
  <c r="J40" i="6" s="1"/>
  <c r="J38" i="6"/>
  <c r="J39" i="6"/>
  <c r="J33" i="6"/>
  <c r="J31" i="6"/>
  <c r="J32" i="6"/>
  <c r="J24" i="6"/>
  <c r="K24" i="6" s="1"/>
  <c r="J25" i="6"/>
  <c r="K25" i="6" s="1"/>
  <c r="J23" i="6"/>
  <c r="J19" i="6"/>
  <c r="K19" i="6" s="1"/>
  <c r="J20" i="6"/>
  <c r="K20" i="6" s="1"/>
  <c r="J9" i="6"/>
  <c r="K9" i="6" s="1"/>
  <c r="M75" i="4"/>
  <c r="M76" i="4"/>
  <c r="L73" i="4"/>
  <c r="L71" i="4" s="1"/>
  <c r="L43" i="4"/>
  <c r="L41" i="4" s="1"/>
  <c r="F10" i="10" s="1"/>
  <c r="L28" i="4"/>
  <c r="M28" i="4" s="1"/>
  <c r="L27" i="4"/>
  <c r="M27" i="4" s="1"/>
  <c r="L26" i="4"/>
  <c r="M26" i="4" s="1"/>
  <c r="L25" i="4"/>
  <c r="M25" i="4" s="1"/>
  <c r="L29" i="4"/>
  <c r="M29" i="4" s="1"/>
  <c r="L20" i="4"/>
  <c r="M20" i="4" s="1"/>
  <c r="L16" i="4"/>
  <c r="M16" i="4" s="1"/>
  <c r="L17" i="4"/>
  <c r="M17" i="4" s="1"/>
  <c r="L15" i="4"/>
  <c r="L13" i="4" s="1"/>
  <c r="L11" i="4"/>
  <c r="M11" i="4" s="1"/>
  <c r="L12" i="4"/>
  <c r="M12" i="4" s="1"/>
  <c r="L10" i="4"/>
  <c r="L8" i="4" l="1"/>
  <c r="M18" i="4"/>
  <c r="M73" i="4"/>
  <c r="M71" i="4" s="1"/>
  <c r="M46" i="4" s="1"/>
  <c r="G11" i="10" s="1"/>
  <c r="J26" i="6"/>
  <c r="K31" i="6"/>
  <c r="K26" i="6" s="1"/>
  <c r="J21" i="6"/>
  <c r="K23" i="6"/>
  <c r="K21" i="6" s="1"/>
  <c r="K7" i="6"/>
  <c r="M43" i="4"/>
  <c r="M41" i="4" s="1"/>
  <c r="G10" i="10" s="1"/>
  <c r="M15" i="4"/>
  <c r="M13" i="4" s="1"/>
  <c r="M10" i="4"/>
  <c r="M8" i="4" s="1"/>
  <c r="L46" i="4"/>
  <c r="F11" i="10" s="1"/>
  <c r="J53" i="6"/>
  <c r="J48" i="6"/>
  <c r="J7" i="6"/>
  <c r="L30" i="4"/>
  <c r="F9" i="10" s="1"/>
  <c r="L18" i="4"/>
  <c r="L7" i="4" s="1"/>
  <c r="F8" i="10" s="1"/>
  <c r="K6" i="6" l="1"/>
  <c r="G12" i="10" s="1"/>
  <c r="J6" i="6"/>
  <c r="F12" i="10" s="1"/>
  <c r="L6" i="4"/>
  <c r="M7" i="4"/>
  <c r="G8" i="10" s="1"/>
  <c r="F7" i="10" l="1"/>
  <c r="F13" i="10"/>
  <c r="M6" i="4"/>
  <c r="G7" i="10" l="1"/>
  <c r="G13" i="10"/>
</calcChain>
</file>

<file path=xl/sharedStrings.xml><?xml version="1.0" encoding="utf-8"?>
<sst xmlns="http://schemas.openxmlformats.org/spreadsheetml/2006/main" count="247" uniqueCount="150">
  <si>
    <t>SOLICITUD-CURRICULUM PREMIOS EXTRAORDINARIOS DE DOCTORADO</t>
  </si>
  <si>
    <t>NIF/NIE/PASAPORTE</t>
  </si>
  <si>
    <t>APELLIDOS</t>
  </si>
  <si>
    <t>NOMBRE</t>
  </si>
  <si>
    <t>TELÉFONO</t>
  </si>
  <si>
    <t>EMAIL</t>
  </si>
  <si>
    <t>FECHA DEFENSA DE TESIS</t>
  </si>
  <si>
    <t>DATOS DEL SOLICITANTE</t>
  </si>
  <si>
    <t>Nº DOCUMENTO ACREDITATIVO</t>
  </si>
  <si>
    <t>B. EXPERIENCIA INVESTIGADORA</t>
  </si>
  <si>
    <t xml:space="preserve">B.1. Publicaciones en revistas científicas indexadas (se habrá de indicar el sistema de indexación), capítulos de libros y libros, cuya publicación haya sido resultado de la realización de la tesis doctoral. </t>
  </si>
  <si>
    <t>TÍTULO</t>
  </si>
  <si>
    <t>AÑO</t>
  </si>
  <si>
    <t>Nº DE DOCUMENTO ACREDITATIVO</t>
  </si>
  <si>
    <t>VOLUMEN</t>
  </si>
  <si>
    <t>EDITORIAL</t>
  </si>
  <si>
    <t>Nº DE PATENTE</t>
  </si>
  <si>
    <t>INSTRUCCIONES PARA EL SOLICITANTE</t>
  </si>
  <si>
    <t>Se acuerda realizar las siguientes aclaraciones al protocolo de evaluación de candidatos</t>
  </si>
  <si>
    <t>Sólo serán objeto de evaluación los méritos relacionados en la solicitud-currículum del solicitante.</t>
  </si>
  <si>
    <t>Sólo serán objeto de evaluación aquellos méritos relacionados que sean evidenciados con el correspondiente documento.</t>
  </si>
  <si>
    <t xml:space="preserve">A efectos de evaluación, se considerarán los méritos aportados hasta el año siguiente a la fecha de lectura de la tesis doctoral. </t>
  </si>
  <si>
    <t>No se considerarán méritos anteriores a la fecha de inicio de los estudios de doctorado</t>
  </si>
  <si>
    <t>Sólo se declararán en el apartado B los méritos relacionados con la tesis doctoral.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</si>
  <si>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</si>
  <si>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</si>
  <si>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proceedings o libros de abstracts de un congreso.</t>
  </si>
  <si>
    <t>La acreditación de las estancias en centros de investigación deberán presentarse acompañadas de un informe del director de la tesis doctoral acerca de la relación de la estancia con la elaboración de la tesis.</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</si>
  <si>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proyectos/convenios acreditados por el Vicerrector de Investigación o figura equivalente (no se considerarán certificaciones del Investigador Principal del proyecto).</t>
  </si>
  <si>
    <t xml:space="preserve">Los méritos a valorar en el apartado B.3. se acreditará mediante certificado expedido por el Secretariado de Transferencia de Conocimiento y Emprendimiento de la Universidad de Sevilla. </t>
  </si>
  <si>
    <t>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Coeficiente normalización = (Máxima puntuación establecida) / (Puntuación candidato con puntuación máxima</t>
  </si>
  <si>
    <t>Esto no será de aplicación en el apartado A</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</si>
  <si>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</si>
  <si>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</si>
  <si>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</si>
  <si>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</si>
  <si>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</si>
  <si>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</si>
  <si>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</si>
  <si>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</si>
  <si>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</si>
  <si>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</si>
  <si>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</si>
  <si>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</si>
  <si>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</si>
  <si>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</si>
  <si>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</si>
  <si>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</si>
  <si>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</si>
  <si>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</si>
  <si>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</si>
  <si>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</si>
  <si>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</si>
  <si>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</si>
  <si>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</si>
  <si>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</si>
  <si>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</si>
  <si>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</si>
  <si>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</si>
  <si>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</si>
  <si>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</si>
  <si>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</si>
  <si>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B.1.2 Capítulos de libros</t>
  </si>
  <si>
    <t>CUARTILES_ARTICULOS</t>
  </si>
  <si>
    <t>4º cuartil</t>
  </si>
  <si>
    <t>Revista no indexada en JCR</t>
  </si>
  <si>
    <t>TIPO DE PATENTE</t>
  </si>
  <si>
    <t>Internacional</t>
  </si>
  <si>
    <t>Nacional</t>
  </si>
  <si>
    <t>POSICION_AUTOR</t>
  </si>
  <si>
    <t>C. OTROS MÉRITOS</t>
  </si>
  <si>
    <t>B.5.1 Participación en Congresos Nacionales</t>
  </si>
  <si>
    <t>B.5.2 Participación en Congresos Internacionales</t>
  </si>
  <si>
    <t>CONGRESO_NACIONAL</t>
  </si>
  <si>
    <t>Póster</t>
  </si>
  <si>
    <t>CONGRESO INTERNACIONAL</t>
  </si>
  <si>
    <t>TIPO</t>
  </si>
  <si>
    <t>PREMIO</t>
  </si>
  <si>
    <t>CURSO DEFENSA TESIS</t>
  </si>
  <si>
    <t>FECHA DE INICIO DE ESTUDIOS DE DOCTORADO</t>
  </si>
  <si>
    <t>RECURSOS NATURALES Y MEDIO AMBIENTE</t>
  </si>
  <si>
    <t>QUÍMICA</t>
  </si>
  <si>
    <t>MATEMÁTICAS</t>
  </si>
  <si>
    <t>CIENCIAS Y TECNOLOGÍAS FÍSICAS</t>
  </si>
  <si>
    <t>BIOLOGÍA INTEGRADA</t>
  </si>
  <si>
    <t>PROGRAMA</t>
  </si>
  <si>
    <t>A. TRAYECTORIA ACADÉMICA POSTERIOR A LA LICENCIATURA/GRADO</t>
  </si>
  <si>
    <t xml:space="preserve">B.1.1. Libros </t>
  </si>
  <si>
    <t>B.1.3 Artículos científicos indexados con revisión por pares, serán evaluados en función del decil/cuartil donde se ubica la revista según su índice de impacto en el JCR del año de su publicación</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</si>
  <si>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</si>
  <si>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</si>
  <si>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</si>
  <si>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PROYECTO / CONTRATO</t>
  </si>
  <si>
    <t>B.3. Patentes y transferencia tecnológica: sólo se valorarán los resultados susceptibles de protección cuyo titular sea la Universidad de Sevilla y cuya obtención contenga resultados de la tesis doctoral</t>
  </si>
  <si>
    <t>Patente licenciada</t>
  </si>
  <si>
    <t>Patente concedida</t>
  </si>
  <si>
    <t>B.5. Presentación comunicaciones a congresos y jornadas</t>
  </si>
  <si>
    <t>Ponencia invitada</t>
  </si>
  <si>
    <t>Comunicación oral</t>
  </si>
  <si>
    <t>PONENTE_CONFERENCIAS</t>
  </si>
  <si>
    <t>PONENTE_SEMINARIOS</t>
  </si>
  <si>
    <t>B.5.3. Participación como ponente en Conferencias</t>
  </si>
  <si>
    <t>B.5.4.Participación como ponente en Seminarios</t>
  </si>
  <si>
    <t>C.1. Artículos científicos indexados en JCR que no se han presentado en el apartado B1.3</t>
  </si>
  <si>
    <t>C2. Artículos científicos no indexados en JCR que no se han presentado en el apartado B1.3</t>
  </si>
  <si>
    <t>C3.Estancias internacionales de investigación inferiores a 3 meses (con vinculación contractual en US)</t>
  </si>
  <si>
    <t>ESTANCIA</t>
  </si>
  <si>
    <t>C4. Estancias nacionales de investigación inferiores a 3 meses (con vinculación contractual en US)</t>
  </si>
  <si>
    <t xml:space="preserve">C5. Otras becas o ayudas </t>
  </si>
  <si>
    <t>C7. Premios de Investigación de reconocido prestigio (diferentes a premios de Congreso)</t>
  </si>
  <si>
    <t>C8. Premio a comunicaciones presentadas a Congresos y otros similares</t>
  </si>
  <si>
    <t>C9. Becas/Contratos postdoctorales de reconocido prestigio</t>
  </si>
  <si>
    <t>C10. Informe técnico o revisión de artículos científicos</t>
  </si>
  <si>
    <t>REVISTA / ENTIDAD</t>
  </si>
  <si>
    <t>C11. Cualquier otro mérito alegado que parezca razonable valorar no contemplado en apartados anteriores</t>
  </si>
  <si>
    <t>MÉRITO</t>
  </si>
  <si>
    <t>Nº meses</t>
  </si>
  <si>
    <t>C6. Premio Extraordinario al mejor expediente académico de Grado/Licenciatura/Máster Oficial</t>
  </si>
  <si>
    <t>CURSO</t>
  </si>
  <si>
    <t>RAMA CIENCIAS</t>
  </si>
  <si>
    <t>ELECTROQUÍMICA. CIENCIA Y TECNOLOGÍA</t>
  </si>
  <si>
    <t>QUÍMICA TEÓRICA Y MODELIZACIÓN COMPUTACIONAL</t>
  </si>
  <si>
    <t>ENTIDAD FINANCIADORA</t>
  </si>
  <si>
    <t xml:space="preserve"> Nº DE MESES</t>
  </si>
  <si>
    <t>TÍTULO PARTICIPACIÓN</t>
  </si>
  <si>
    <t>CONGRESO</t>
  </si>
  <si>
    <t>ARTICULO</t>
  </si>
  <si>
    <t>Nº SEMANAS</t>
  </si>
  <si>
    <t>BECA / AYUDA</t>
  </si>
  <si>
    <t>BECA/CONTRATO</t>
  </si>
  <si>
    <t>Nº MESES</t>
  </si>
  <si>
    <t>AUTOBAREMO</t>
  </si>
  <si>
    <t>CORRECCIÓN COMISION VALORACION</t>
  </si>
  <si>
    <t>A</t>
  </si>
  <si>
    <t>B</t>
  </si>
  <si>
    <t>C</t>
  </si>
  <si>
    <t>TOTAL</t>
  </si>
  <si>
    <t>NOMBRE Y APELLIDOS TUTOR/A</t>
  </si>
  <si>
    <t>NOMBRE Y APELLIDOS DIRECTOR/ES</t>
  </si>
  <si>
    <t>ANOTACIONES ADICIONALES DE LA COMISIÓN DE VALORACIÓN</t>
  </si>
  <si>
    <t>Notas aclaratorias (use este apartado para añadir alguna aclaración si le es necesario)</t>
  </si>
  <si>
    <t>2019-2020</t>
  </si>
  <si>
    <t>APAR TADO</t>
  </si>
  <si>
    <t>AUTO BAREMO</t>
  </si>
  <si>
    <t>CIENCIA Y TECNOLOGÍA DE NUEVOS MATERIALES</t>
  </si>
  <si>
    <t>COM. VAL</t>
  </si>
  <si>
    <t>B1</t>
  </si>
  <si>
    <t>B2</t>
  </si>
  <si>
    <t>B3</t>
  </si>
  <si>
    <t>B5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</si>
</sst>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6"/>
      <color theme="7" tint="0.39997558519241921"/>
      <name val="Arial Narrow"/>
      <family val="2"/>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8"/>
      <color rgb="FFFF5050"/>
      <name val="Arial Narrow"/>
      <family val="2"/>
    </font>
    <font>
      <sz val="12"/>
      <color theme="1"/>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46">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0" fillId="2" borderId="6" xfId="0" applyFill="1" applyBorder="1" applyAlignment="1" applyProtection="1">
      <alignment horizontal="left"/>
      <protection hidden="1"/>
    </xf>
    <xf numFmtId="0" fontId="2" fillId="2" borderId="7" xfId="0" applyFont="1" applyFill="1" applyBorder="1" applyAlignment="1" applyProtection="1">
      <alignment horizontal="left" indent="1"/>
      <protection hidden="1"/>
    </xf>
    <xf numFmtId="0" fontId="1" fillId="2" borderId="8" xfId="0" applyFont="1" applyFill="1" applyBorder="1" applyProtection="1">
      <protection hidden="1"/>
    </xf>
    <xf numFmtId="0" fontId="0" fillId="2" borderId="9" xfId="0" applyFill="1" applyBorder="1" applyAlignment="1" applyProtection="1">
      <alignment horizontal="left"/>
      <protection hidden="1"/>
    </xf>
    <xf numFmtId="0" fontId="2" fillId="2" borderId="0" xfId="0" applyFont="1" applyFill="1" applyBorder="1" applyAlignment="1" applyProtection="1">
      <alignment horizontal="left" indent="1"/>
      <protection hidden="1"/>
    </xf>
    <xf numFmtId="0" fontId="0" fillId="2" borderId="10" xfId="0" applyFill="1" applyBorder="1" applyProtection="1">
      <protection hidden="1"/>
    </xf>
    <xf numFmtId="0" fontId="0" fillId="3" borderId="0" xfId="0" applyFill="1" applyAlignment="1" applyProtection="1">
      <alignment wrapText="1"/>
      <protection hidden="1"/>
    </xf>
    <xf numFmtId="0" fontId="12" fillId="5" borderId="12" xfId="0" applyFont="1" applyFill="1" applyBorder="1" applyAlignment="1" applyProtection="1">
      <alignment horizontal="center" vertical="center"/>
      <protection locked="0"/>
    </xf>
    <xf numFmtId="0" fontId="12" fillId="5" borderId="23" xfId="0" applyFont="1" applyFill="1" applyBorder="1" applyAlignment="1" applyProtection="1">
      <alignment horizontal="center" vertical="center"/>
      <protection locked="0"/>
    </xf>
    <xf numFmtId="0" fontId="0" fillId="0" borderId="8" xfId="0" applyBorder="1"/>
    <xf numFmtId="0" fontId="0" fillId="0" borderId="9" xfId="0" applyBorder="1"/>
    <xf numFmtId="0" fontId="0" fillId="0" borderId="10" xfId="0" applyBorder="1"/>
    <xf numFmtId="0" fontId="0" fillId="0" borderId="20" xfId="0" applyBorder="1"/>
    <xf numFmtId="0" fontId="0" fillId="0" borderId="22" xfId="0" applyBorder="1"/>
    <xf numFmtId="0" fontId="12" fillId="5" borderId="1" xfId="0" applyFont="1" applyFill="1" applyBorder="1" applyAlignment="1" applyProtection="1">
      <alignment vertical="center"/>
      <protection locked="0"/>
    </xf>
    <xf numFmtId="0" fontId="0" fillId="0" borderId="27" xfId="0" applyBorder="1"/>
    <xf numFmtId="0" fontId="0" fillId="0" borderId="17" xfId="0" applyBorder="1"/>
    <xf numFmtId="0" fontId="0" fillId="0" borderId="12" xfId="0" applyBorder="1"/>
    <xf numFmtId="0" fontId="0" fillId="0" borderId="24" xfId="0" applyFill="1" applyBorder="1"/>
    <xf numFmtId="0" fontId="0" fillId="0" borderId="23" xfId="0" applyFill="1" applyBorder="1"/>
    <xf numFmtId="0" fontId="1" fillId="0" borderId="6" xfId="0" applyFont="1" applyBorder="1"/>
    <xf numFmtId="0" fontId="1" fillId="0" borderId="26" xfId="0" applyFont="1" applyBorder="1"/>
    <xf numFmtId="0" fontId="0" fillId="0" borderId="10" xfId="0" applyFill="1" applyBorder="1" applyAlignment="1">
      <alignment horizontal="left"/>
    </xf>
    <xf numFmtId="0" fontId="0" fillId="0" borderId="22" xfId="0" applyFill="1" applyBorder="1" applyAlignment="1">
      <alignment horizontal="left"/>
    </xf>
    <xf numFmtId="0" fontId="0" fillId="0" borderId="30" xfId="0" applyBorder="1"/>
    <xf numFmtId="0" fontId="0" fillId="0" borderId="29" xfId="0" applyBorder="1"/>
    <xf numFmtId="0" fontId="1" fillId="0" borderId="31" xfId="0" applyFont="1" applyBorder="1"/>
    <xf numFmtId="0" fontId="14" fillId="0" borderId="6" xfId="0" applyFont="1" applyBorder="1"/>
    <xf numFmtId="0" fontId="15" fillId="0" borderId="7" xfId="0" applyFont="1" applyBorder="1"/>
    <xf numFmtId="0" fontId="15" fillId="0" borderId="9" xfId="0" applyFont="1" applyBorder="1"/>
    <xf numFmtId="0" fontId="15" fillId="0" borderId="0" xfId="0" applyFont="1" applyBorder="1" applyAlignment="1">
      <alignment horizontal="left"/>
    </xf>
    <xf numFmtId="0" fontId="15" fillId="0" borderId="20" xfId="0" applyFont="1" applyBorder="1"/>
    <xf numFmtId="0" fontId="15" fillId="0" borderId="21" xfId="0" applyFont="1" applyBorder="1" applyAlignment="1">
      <alignment horizontal="left"/>
    </xf>
    <xf numFmtId="0" fontId="1" fillId="0" borderId="9" xfId="0" applyFont="1" applyBorder="1"/>
    <xf numFmtId="0" fontId="0" fillId="0" borderId="0" xfId="0" applyBorder="1"/>
    <xf numFmtId="0" fontId="0" fillId="0" borderId="20" xfId="0" applyFill="1" applyBorder="1"/>
    <xf numFmtId="0" fontId="15" fillId="0" borderId="8" xfId="0" applyFont="1" applyBorder="1"/>
    <xf numFmtId="0" fontId="15" fillId="0" borderId="9" xfId="0" applyFont="1" applyBorder="1" applyAlignment="1">
      <alignment horizontal="center"/>
    </xf>
    <xf numFmtId="0" fontId="15" fillId="0" borderId="1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2" fillId="5" borderId="33" xfId="0" applyFont="1" applyFill="1" applyBorder="1" applyAlignment="1" applyProtection="1">
      <alignment vertical="center"/>
      <protection locked="0"/>
    </xf>
    <xf numFmtId="0" fontId="12" fillId="5" borderId="34" xfId="0" applyFont="1" applyFill="1" applyBorder="1" applyAlignment="1" applyProtection="1">
      <alignment horizontal="center" vertical="center"/>
      <protection locked="0"/>
    </xf>
    <xf numFmtId="0" fontId="0" fillId="0" borderId="30" xfId="0" applyFont="1" applyBorder="1"/>
    <xf numFmtId="1" fontId="12" fillId="5" borderId="1" xfId="0" applyNumberFormat="1" applyFont="1" applyFill="1" applyBorder="1" applyAlignment="1" applyProtection="1">
      <alignment horizontal="center" vertical="center"/>
      <protection locked="0"/>
    </xf>
    <xf numFmtId="0" fontId="12" fillId="5" borderId="47" xfId="0" applyFont="1" applyFill="1" applyBorder="1" applyAlignment="1" applyProtection="1">
      <alignment horizontal="center" vertical="center"/>
      <protection locked="0"/>
    </xf>
    <xf numFmtId="0" fontId="0" fillId="2" borderId="0" xfId="0" applyFill="1" applyProtection="1">
      <protection hidden="1"/>
    </xf>
    <xf numFmtId="0" fontId="7" fillId="7" borderId="9" xfId="0"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0" fontId="6" fillId="7" borderId="10" xfId="0" applyFont="1" applyFill="1" applyBorder="1" applyAlignment="1" applyProtection="1">
      <alignment horizontal="center" vertical="center" wrapText="1"/>
      <protection hidden="1"/>
    </xf>
    <xf numFmtId="0" fontId="0" fillId="3" borderId="0" xfId="0" applyFill="1" applyProtection="1"/>
    <xf numFmtId="0" fontId="0" fillId="3" borderId="0" xfId="0" applyFill="1" applyAlignment="1" applyProtection="1">
      <alignment horizontal="center"/>
    </xf>
    <xf numFmtId="0" fontId="0" fillId="2" borderId="6" xfId="0" applyFill="1" applyBorder="1" applyAlignment="1" applyProtection="1">
      <alignment horizontal="left"/>
    </xf>
    <xf numFmtId="0" fontId="2" fillId="2" borderId="7" xfId="0" applyFont="1" applyFill="1" applyBorder="1" applyAlignment="1" applyProtection="1">
      <alignment horizontal="left" indent="1"/>
    </xf>
    <xf numFmtId="0" fontId="0" fillId="2" borderId="9" xfId="0" applyFill="1" applyBorder="1" applyAlignment="1" applyProtection="1">
      <alignment horizontal="left"/>
    </xf>
    <xf numFmtId="0" fontId="2" fillId="2" borderId="0" xfId="0" applyFont="1" applyFill="1" applyBorder="1" applyAlignment="1" applyProtection="1">
      <alignment horizontal="left" indent="1"/>
    </xf>
    <xf numFmtId="0" fontId="7" fillId="7" borderId="6" xfId="0" applyFont="1" applyFill="1" applyBorder="1" applyAlignment="1" applyProtection="1">
      <alignment vertical="center"/>
    </xf>
    <xf numFmtId="0" fontId="7" fillId="7" borderId="7" xfId="0" applyFont="1" applyFill="1" applyBorder="1" applyAlignment="1" applyProtection="1">
      <alignment vertical="center"/>
    </xf>
    <xf numFmtId="0" fontId="1" fillId="3" borderId="0" xfId="0" applyFont="1" applyFill="1" applyProtection="1"/>
    <xf numFmtId="0" fontId="11" fillId="0" borderId="4" xfId="0" applyFont="1" applyBorder="1" applyAlignment="1" applyProtection="1">
      <alignment horizontal="center" vertical="center" wrapText="1"/>
    </xf>
    <xf numFmtId="0" fontId="0" fillId="3" borderId="0" xfId="0" applyFill="1" applyAlignment="1" applyProtection="1">
      <alignment horizontal="left"/>
    </xf>
    <xf numFmtId="0" fontId="11" fillId="5" borderId="4" xfId="0" applyFont="1" applyFill="1" applyBorder="1" applyAlignment="1" applyProtection="1">
      <alignment horizontal="center" vertical="center" wrapText="1"/>
      <protection locked="0"/>
    </xf>
    <xf numFmtId="0" fontId="0" fillId="3" borderId="0" xfId="0" applyFill="1" applyProtection="1">
      <protection locked="0"/>
    </xf>
    <xf numFmtId="0" fontId="2" fillId="2" borderId="8" xfId="0" applyFont="1" applyFill="1" applyBorder="1" applyAlignment="1" applyProtection="1">
      <alignment horizontal="left" indent="1"/>
    </xf>
    <xf numFmtId="0" fontId="2" fillId="2" borderId="10" xfId="0" applyFont="1" applyFill="1" applyBorder="1" applyAlignment="1" applyProtection="1">
      <alignment horizontal="left" indent="1"/>
    </xf>
    <xf numFmtId="0" fontId="7" fillId="7" borderId="8" xfId="0" applyFont="1" applyFill="1" applyBorder="1" applyAlignment="1" applyProtection="1">
      <alignment vertical="center"/>
    </xf>
    <xf numFmtId="0" fontId="17" fillId="6" borderId="40" xfId="0" applyFont="1" applyFill="1" applyBorder="1" applyAlignment="1" applyProtection="1">
      <alignment horizontal="center" vertical="center"/>
    </xf>
    <xf numFmtId="0" fontId="10" fillId="4" borderId="0" xfId="0" applyFont="1" applyFill="1" applyBorder="1" applyAlignment="1" applyProtection="1">
      <alignment horizontal="center" vertical="center" wrapText="1"/>
    </xf>
    <xf numFmtId="0" fontId="7" fillId="8" borderId="6" xfId="0" applyFont="1" applyFill="1" applyBorder="1" applyAlignment="1" applyProtection="1">
      <alignment vertical="center"/>
    </xf>
    <xf numFmtId="0" fontId="7" fillId="8" borderId="7" xfId="0" applyFont="1" applyFill="1" applyBorder="1" applyAlignment="1" applyProtection="1">
      <alignment vertical="center"/>
    </xf>
    <xf numFmtId="0" fontId="10" fillId="4" borderId="5" xfId="0" applyFont="1" applyFill="1" applyBorder="1" applyAlignment="1" applyProtection="1">
      <alignment horizontal="center" vertical="center" wrapText="1"/>
    </xf>
    <xf numFmtId="0" fontId="17" fillId="6" borderId="8" xfId="0" applyFont="1" applyFill="1" applyBorder="1" applyAlignment="1" applyProtection="1">
      <alignment horizontal="center" vertical="center"/>
    </xf>
    <xf numFmtId="0" fontId="17" fillId="6" borderId="31" xfId="0" applyFont="1" applyFill="1" applyBorder="1" applyAlignment="1" applyProtection="1">
      <alignment horizontal="center" vertical="center"/>
    </xf>
    <xf numFmtId="0" fontId="7" fillId="8" borderId="49" xfId="0" applyFont="1" applyFill="1" applyBorder="1" applyAlignment="1" applyProtection="1">
      <alignment vertical="center"/>
    </xf>
    <xf numFmtId="0" fontId="7" fillId="8" borderId="50" xfId="0" applyFont="1" applyFill="1" applyBorder="1" applyAlignment="1" applyProtection="1">
      <alignment vertical="center"/>
    </xf>
    <xf numFmtId="0" fontId="10" fillId="4" borderId="21" xfId="0" applyFont="1" applyFill="1" applyBorder="1" applyAlignment="1" applyProtection="1">
      <alignment horizontal="center" vertical="center" wrapText="1"/>
    </xf>
    <xf numFmtId="0" fontId="10" fillId="4" borderId="22" xfId="0" applyFont="1" applyFill="1" applyBorder="1" applyAlignment="1" applyProtection="1">
      <alignment horizontal="center" vertical="center" wrapText="1"/>
    </xf>
    <xf numFmtId="0" fontId="7" fillId="8" borderId="53" xfId="0" applyFont="1" applyFill="1" applyBorder="1" applyAlignment="1" applyProtection="1">
      <alignment vertical="center"/>
    </xf>
    <xf numFmtId="0" fontId="7" fillId="8" borderId="54" xfId="0" applyFont="1" applyFill="1" applyBorder="1" applyAlignment="1" applyProtection="1">
      <alignment vertical="center"/>
    </xf>
    <xf numFmtId="0" fontId="7" fillId="8" borderId="55" xfId="0" applyFont="1" applyFill="1" applyBorder="1" applyAlignment="1" applyProtection="1">
      <alignment vertical="center"/>
    </xf>
    <xf numFmtId="0" fontId="10" fillId="4" borderId="35"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7" fillId="8" borderId="9" xfId="0" applyFont="1" applyFill="1" applyBorder="1" applyAlignment="1" applyProtection="1">
      <alignment vertical="center"/>
    </xf>
    <xf numFmtId="0" fontId="7" fillId="8" borderId="0" xfId="0" applyFont="1" applyFill="1" applyBorder="1" applyAlignment="1" applyProtection="1">
      <alignment vertical="center"/>
    </xf>
    <xf numFmtId="0" fontId="7" fillId="8" borderId="10" xfId="0" applyFont="1" applyFill="1" applyBorder="1" applyAlignment="1" applyProtection="1">
      <alignment vertical="center"/>
    </xf>
    <xf numFmtId="0" fontId="10" fillId="4" borderId="5" xfId="0" applyFont="1" applyFill="1" applyBorder="1" applyAlignment="1" applyProtection="1">
      <alignment vertical="center" wrapText="1"/>
    </xf>
    <xf numFmtId="0" fontId="6" fillId="9" borderId="38" xfId="0" applyFont="1" applyFill="1" applyBorder="1" applyAlignment="1" applyProtection="1">
      <alignment horizontal="center" vertical="center"/>
      <protection locked="0"/>
    </xf>
    <xf numFmtId="0" fontId="6" fillId="11" borderId="38" xfId="0" applyFont="1" applyFill="1" applyBorder="1" applyAlignment="1" applyProtection="1">
      <alignment horizontal="center" vertical="center"/>
      <protection locked="0"/>
    </xf>
    <xf numFmtId="0" fontId="6" fillId="9" borderId="41" xfId="0" applyFont="1" applyFill="1" applyBorder="1" applyAlignment="1" applyProtection="1">
      <alignment horizontal="center" vertical="center"/>
      <protection locked="0"/>
    </xf>
    <xf numFmtId="0" fontId="6" fillId="11" borderId="41" xfId="0" applyFont="1" applyFill="1" applyBorder="1" applyAlignment="1" applyProtection="1">
      <alignment horizontal="center" vertical="center"/>
      <protection locked="0"/>
    </xf>
    <xf numFmtId="0" fontId="6" fillId="9" borderId="35" xfId="0" applyFont="1" applyFill="1" applyBorder="1" applyAlignment="1" applyProtection="1">
      <alignment horizontal="center" vertical="center"/>
      <protection locked="0"/>
    </xf>
    <xf numFmtId="0" fontId="6" fillId="11" borderId="37" xfId="0" applyFont="1" applyFill="1" applyBorder="1" applyAlignment="1" applyProtection="1">
      <alignment horizontal="center" vertical="center"/>
      <protection locked="0"/>
    </xf>
    <xf numFmtId="0" fontId="6" fillId="9" borderId="25" xfId="0" applyFont="1" applyFill="1" applyBorder="1" applyAlignment="1" applyProtection="1">
      <alignment horizontal="center" vertical="center"/>
      <protection locked="0"/>
    </xf>
    <xf numFmtId="0" fontId="7" fillId="8" borderId="8" xfId="0" applyFont="1" applyFill="1" applyBorder="1" applyAlignment="1" applyProtection="1">
      <alignment vertical="center"/>
    </xf>
    <xf numFmtId="0" fontId="0" fillId="2" borderId="8" xfId="0" applyFill="1" applyBorder="1" applyAlignment="1" applyProtection="1">
      <alignment horizontal="center"/>
    </xf>
    <xf numFmtId="0" fontId="0" fillId="2" borderId="10" xfId="0" applyFill="1" applyBorder="1" applyAlignment="1" applyProtection="1">
      <alignment horizontal="center"/>
    </xf>
    <xf numFmtId="0" fontId="6" fillId="7" borderId="8" xfId="0" applyFont="1" applyFill="1" applyBorder="1" applyAlignment="1" applyProtection="1">
      <alignment horizontal="center" vertical="center" wrapText="1"/>
    </xf>
    <xf numFmtId="0" fontId="7" fillId="7" borderId="9" xfId="0" applyFont="1" applyFill="1" applyBorder="1" applyAlignment="1" applyProtection="1">
      <alignment vertical="center"/>
    </xf>
    <xf numFmtId="0" fontId="7" fillId="7" borderId="0" xfId="0" applyFont="1" applyFill="1" applyBorder="1" applyAlignment="1" applyProtection="1">
      <alignment vertical="center"/>
    </xf>
    <xf numFmtId="0" fontId="7" fillId="7" borderId="10" xfId="0" applyFont="1" applyFill="1" applyBorder="1" applyAlignment="1" applyProtection="1">
      <alignment vertical="center"/>
    </xf>
    <xf numFmtId="0" fontId="6" fillId="11" borderId="25" xfId="0" applyFont="1" applyFill="1" applyBorder="1" applyAlignment="1" applyProtection="1">
      <alignment horizontal="center" vertical="center"/>
      <protection locked="0"/>
    </xf>
    <xf numFmtId="0" fontId="6" fillId="10" borderId="38"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11" borderId="28" xfId="0" applyFont="1" applyFill="1" applyBorder="1" applyAlignment="1" applyProtection="1">
      <alignment horizontal="center" vertical="center"/>
      <protection locked="0"/>
    </xf>
    <xf numFmtId="0" fontId="11" fillId="3" borderId="0" xfId="0" applyFont="1" applyFill="1" applyProtection="1"/>
    <xf numFmtId="0" fontId="19" fillId="11" borderId="38" xfId="0" applyFont="1" applyFill="1" applyBorder="1" applyAlignment="1" applyProtection="1">
      <alignment horizontal="center" vertical="center"/>
    </xf>
    <xf numFmtId="0" fontId="16" fillId="8" borderId="38" xfId="0" applyFont="1" applyFill="1" applyBorder="1" applyAlignment="1" applyProtection="1">
      <alignment horizontal="center" vertical="center"/>
    </xf>
    <xf numFmtId="0" fontId="7" fillId="9" borderId="38" xfId="0" applyFont="1" applyFill="1" applyBorder="1" applyAlignment="1" applyProtection="1">
      <alignment horizontal="center" vertical="center"/>
    </xf>
    <xf numFmtId="0" fontId="16" fillId="9" borderId="11" xfId="0" applyFont="1" applyFill="1" applyBorder="1" applyAlignment="1" applyProtection="1">
      <alignment horizontal="center" vertical="center"/>
    </xf>
    <xf numFmtId="0" fontId="16" fillId="8" borderId="11" xfId="0" applyFont="1" applyFill="1" applyBorder="1" applyAlignment="1" applyProtection="1">
      <alignment horizontal="center" vertical="center"/>
    </xf>
    <xf numFmtId="0" fontId="7" fillId="9" borderId="11" xfId="0" applyFont="1" applyFill="1" applyBorder="1" applyAlignment="1" applyProtection="1">
      <alignment horizontal="center" vertical="center"/>
    </xf>
    <xf numFmtId="0" fontId="6" fillId="9" borderId="11" xfId="0" applyFont="1" applyFill="1" applyBorder="1" applyAlignment="1" applyProtection="1">
      <alignment horizontal="center" vertical="center"/>
      <protection locked="0"/>
    </xf>
    <xf numFmtId="0" fontId="6" fillId="9" borderId="13"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xf>
    <xf numFmtId="14" fontId="4" fillId="5" borderId="1" xfId="0" applyNumberFormat="1" applyFont="1" applyFill="1" applyBorder="1" applyAlignment="1" applyProtection="1">
      <alignment horizontal="center" vertical="center"/>
      <protection locked="0"/>
    </xf>
    <xf numFmtId="0" fontId="17" fillId="12" borderId="27" xfId="0" applyFont="1" applyFill="1" applyBorder="1" applyAlignment="1" applyProtection="1">
      <alignment horizontal="center" vertical="center"/>
    </xf>
    <xf numFmtId="0" fontId="17" fillId="12" borderId="12" xfId="0" applyFont="1" applyFill="1" applyBorder="1" applyAlignment="1" applyProtection="1">
      <alignment horizontal="center" vertical="center"/>
    </xf>
    <xf numFmtId="0" fontId="17" fillId="12" borderId="34" xfId="0" applyFont="1" applyFill="1" applyBorder="1" applyAlignment="1" applyProtection="1">
      <alignment horizontal="center" vertical="center"/>
    </xf>
    <xf numFmtId="0" fontId="3" fillId="4" borderId="17"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2" xfId="0" applyFont="1" applyFill="1" applyBorder="1" applyAlignment="1" applyProtection="1">
      <alignment horizontal="center"/>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14" fontId="23" fillId="3" borderId="5" xfId="0" applyNumberFormat="1" applyFont="1" applyFill="1" applyBorder="1" applyAlignment="1" applyProtection="1">
      <alignment horizontal="center" vertical="center"/>
    </xf>
    <xf numFmtId="14" fontId="23" fillId="3" borderId="35" xfId="0" applyNumberFormat="1" applyFont="1" applyFill="1" applyBorder="1" applyAlignment="1" applyProtection="1">
      <alignment horizontal="center" vertical="center"/>
    </xf>
    <xf numFmtId="0" fontId="1" fillId="2" borderId="15" xfId="0" applyFont="1" applyFill="1" applyBorder="1" applyProtection="1"/>
    <xf numFmtId="0" fontId="1" fillId="2" borderId="16" xfId="0" applyFont="1" applyFill="1" applyBorder="1" applyProtection="1"/>
    <xf numFmtId="0" fontId="3" fillId="4" borderId="17" xfId="0" applyFont="1" applyFill="1" applyBorder="1" applyAlignment="1" applyProtection="1">
      <alignment horizontal="center" wrapText="1"/>
    </xf>
    <xf numFmtId="0" fontId="3" fillId="4" borderId="1" xfId="0" applyFont="1" applyFill="1" applyBorder="1" applyAlignment="1" applyProtection="1">
      <alignment horizontal="center" wrapText="1"/>
    </xf>
    <xf numFmtId="14" fontId="4" fillId="5" borderId="17" xfId="0" applyNumberFormat="1" applyFont="1" applyFill="1" applyBorder="1" applyAlignment="1" applyProtection="1">
      <alignment horizontal="center" vertical="center"/>
      <protection locked="0"/>
    </xf>
    <xf numFmtId="0" fontId="0" fillId="2" borderId="8" xfId="0" applyFill="1" applyBorder="1" applyAlignment="1" applyProtection="1">
      <alignment horizontal="left" indent="1"/>
    </xf>
    <xf numFmtId="0" fontId="0" fillId="2" borderId="10" xfId="0" applyFill="1" applyBorder="1" applyAlignment="1" applyProtection="1">
      <alignment horizontal="left" indent="1"/>
    </xf>
    <xf numFmtId="14" fontId="4" fillId="5" borderId="12"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horizontal="left" indent="1"/>
    </xf>
    <xf numFmtId="0" fontId="22" fillId="3" borderId="0" xfId="0" applyFont="1" applyFill="1" applyBorder="1" applyAlignment="1" applyProtection="1">
      <alignment vertical="center"/>
    </xf>
    <xf numFmtId="0" fontId="2" fillId="3" borderId="10" xfId="0" applyFont="1" applyFill="1" applyBorder="1" applyAlignment="1" applyProtection="1">
      <alignment horizontal="left" indent="1"/>
    </xf>
    <xf numFmtId="0" fontId="2" fillId="3" borderId="21" xfId="0" applyFont="1" applyFill="1" applyBorder="1" applyAlignment="1" applyProtection="1">
      <alignment horizontal="left" indent="1"/>
    </xf>
    <xf numFmtId="14" fontId="23" fillId="3" borderId="21" xfId="0" applyNumberFormat="1" applyFont="1" applyFill="1" applyBorder="1" applyAlignment="1" applyProtection="1">
      <alignment horizontal="center" vertical="center"/>
    </xf>
    <xf numFmtId="0" fontId="2" fillId="3" borderId="22" xfId="0" applyFont="1" applyFill="1" applyBorder="1" applyAlignment="1" applyProtection="1">
      <alignment horizontal="left" indent="1"/>
    </xf>
    <xf numFmtId="0" fontId="6" fillId="11" borderId="40" xfId="0" applyFont="1" applyFill="1" applyBorder="1" applyAlignment="1" applyProtection="1">
      <alignment horizontal="center" vertical="center"/>
      <protection locked="0"/>
    </xf>
    <xf numFmtId="0" fontId="6" fillId="11" borderId="42" xfId="0" applyFont="1" applyFill="1" applyBorder="1" applyAlignment="1" applyProtection="1">
      <alignment horizontal="center" vertical="center"/>
      <protection locked="0"/>
    </xf>
    <xf numFmtId="0" fontId="6" fillId="9" borderId="42" xfId="0" applyFont="1" applyFill="1" applyBorder="1" applyAlignment="1" applyProtection="1">
      <alignment horizontal="center" vertical="center"/>
      <protection locked="0"/>
    </xf>
    <xf numFmtId="0" fontId="2" fillId="0" borderId="0" xfId="0" applyFont="1" applyFill="1" applyBorder="1" applyAlignment="1" applyProtection="1">
      <alignment horizontal="left" indent="1"/>
    </xf>
    <xf numFmtId="0" fontId="0" fillId="2" borderId="20" xfId="0" applyFill="1" applyBorder="1" applyAlignment="1" applyProtection="1">
      <alignment horizontal="left"/>
    </xf>
    <xf numFmtId="0" fontId="19" fillId="11" borderId="41" xfId="0" applyFont="1" applyFill="1" applyBorder="1" applyAlignment="1" applyProtection="1">
      <alignment horizontal="center" vertical="center"/>
    </xf>
    <xf numFmtId="0" fontId="16" fillId="8" borderId="40" xfId="0" applyFont="1" applyFill="1" applyBorder="1" applyAlignment="1" applyProtection="1">
      <alignment horizontal="center" vertical="center"/>
    </xf>
    <xf numFmtId="0" fontId="7" fillId="9" borderId="42" xfId="0" applyFont="1" applyFill="1" applyBorder="1" applyAlignment="1" applyProtection="1">
      <alignment horizontal="center" vertical="center"/>
    </xf>
    <xf numFmtId="0" fontId="10" fillId="4" borderId="5" xfId="0" applyFont="1" applyFill="1" applyBorder="1" applyAlignment="1" applyProtection="1">
      <alignment horizontal="center" vertical="center" wrapText="1"/>
    </xf>
    <xf numFmtId="14" fontId="23" fillId="3" borderId="22"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56" xfId="0" applyFont="1" applyFill="1" applyBorder="1" applyAlignment="1" applyProtection="1">
      <alignment horizontal="center" vertical="center"/>
      <protection locked="0"/>
    </xf>
    <xf numFmtId="0" fontId="12" fillId="5" borderId="52" xfId="0" applyFont="1" applyFill="1" applyBorder="1" applyAlignment="1" applyProtection="1">
      <alignment horizontal="center" vertical="center"/>
      <protection locked="0"/>
    </xf>
    <xf numFmtId="0" fontId="12" fillId="5" borderId="51"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protection locked="0"/>
    </xf>
    <xf numFmtId="0" fontId="0" fillId="0" borderId="0" xfId="0" applyFont="1" applyBorder="1"/>
    <xf numFmtId="0" fontId="17" fillId="6" borderId="58" xfId="0" applyFont="1" applyFill="1" applyBorder="1" applyAlignment="1" applyProtection="1">
      <alignment horizontal="center" vertical="center"/>
    </xf>
    <xf numFmtId="0" fontId="7" fillId="6" borderId="26"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7" fillId="6" borderId="32" xfId="0" applyFont="1" applyFill="1" applyBorder="1" applyAlignment="1" applyProtection="1">
      <alignment horizontal="center" vertical="center"/>
    </xf>
    <xf numFmtId="0" fontId="20" fillId="6" borderId="24" xfId="0" applyFont="1" applyFill="1" applyBorder="1" applyAlignment="1" applyProtection="1">
      <alignment horizontal="center" vertical="center"/>
    </xf>
    <xf numFmtId="0" fontId="6" fillId="6" borderId="17" xfId="0" applyFont="1" applyFill="1" applyBorder="1" applyAlignment="1" applyProtection="1">
      <alignment horizontal="center" vertical="center"/>
    </xf>
    <xf numFmtId="0" fontId="20" fillId="12" borderId="12" xfId="0" applyFont="1" applyFill="1" applyBorder="1" applyAlignment="1" applyProtection="1">
      <alignment horizontal="center" vertical="center"/>
    </xf>
    <xf numFmtId="0" fontId="12" fillId="5" borderId="1" xfId="0" applyFont="1" applyFill="1" applyBorder="1" applyAlignment="1" applyProtection="1">
      <alignment horizontal="center" vertical="center"/>
      <protection locked="0"/>
    </xf>
    <xf numFmtId="0" fontId="24" fillId="6" borderId="23"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4" fillId="6" borderId="31" xfId="0" applyFont="1" applyFill="1" applyBorder="1" applyAlignment="1" applyProtection="1">
      <alignment horizontal="center" vertical="center"/>
    </xf>
    <xf numFmtId="0" fontId="24" fillId="7" borderId="8" xfId="0" applyFont="1" applyFill="1" applyBorder="1" applyAlignment="1" applyProtection="1">
      <alignment horizontal="center" vertical="center" wrapText="1"/>
    </xf>
    <xf numFmtId="0" fontId="24" fillId="7" borderId="31" xfId="0" applyFont="1" applyFill="1" applyBorder="1" applyAlignment="1" applyProtection="1">
      <alignment horizontal="center" vertical="center" wrapText="1"/>
    </xf>
    <xf numFmtId="0" fontId="24" fillId="7" borderId="10" xfId="0" applyFont="1" applyFill="1" applyBorder="1" applyAlignment="1" applyProtection="1">
      <alignment horizontal="center" vertical="center" wrapText="1"/>
    </xf>
    <xf numFmtId="0" fontId="11" fillId="3" borderId="0" xfId="0" applyFont="1" applyFill="1" applyAlignment="1" applyProtection="1">
      <alignment horizontal="left"/>
    </xf>
    <xf numFmtId="0" fontId="13" fillId="6" borderId="29" xfId="0" applyFont="1" applyFill="1" applyBorder="1" applyAlignment="1" applyProtection="1">
      <alignment horizontal="left"/>
    </xf>
    <xf numFmtId="0" fontId="11" fillId="10" borderId="40" xfId="0" applyFont="1" applyFill="1" applyBorder="1" applyAlignment="1" applyProtection="1">
      <alignment horizontal="left"/>
    </xf>
    <xf numFmtId="0" fontId="11" fillId="10" borderId="38" xfId="0" applyFont="1" applyFill="1" applyBorder="1" applyAlignment="1" applyProtection="1">
      <alignment horizontal="left"/>
    </xf>
    <xf numFmtId="0" fontId="11" fillId="10" borderId="42" xfId="0" applyFont="1" applyFill="1" applyBorder="1" applyAlignment="1" applyProtection="1">
      <alignment horizontal="left"/>
    </xf>
    <xf numFmtId="0" fontId="11" fillId="3" borderId="0" xfId="0" applyFont="1" applyFill="1" applyBorder="1" applyAlignment="1" applyProtection="1">
      <alignment horizontal="left"/>
    </xf>
    <xf numFmtId="0" fontId="11" fillId="10" borderId="40" xfId="0" applyFont="1" applyFill="1" applyBorder="1" applyAlignment="1" applyProtection="1">
      <alignment horizontal="left"/>
      <protection locked="0"/>
    </xf>
    <xf numFmtId="0" fontId="11" fillId="10" borderId="38" xfId="0" applyFont="1" applyFill="1" applyBorder="1" applyAlignment="1" applyProtection="1">
      <alignment horizontal="left"/>
      <protection locked="0"/>
    </xf>
    <xf numFmtId="0" fontId="11" fillId="10" borderId="42" xfId="0" applyFont="1" applyFill="1" applyBorder="1" applyAlignment="1" applyProtection="1">
      <alignment horizontal="left"/>
      <protection locked="0"/>
    </xf>
    <xf numFmtId="0" fontId="13" fillId="3" borderId="0" xfId="0" applyFont="1" applyFill="1" applyAlignment="1" applyProtection="1">
      <alignment horizontal="left"/>
    </xf>
    <xf numFmtId="0" fontId="9" fillId="5" borderId="12" xfId="0" applyFont="1" applyFill="1" applyBorder="1" applyAlignment="1" applyProtection="1">
      <alignment horizontal="center" vertical="center" wrapText="1"/>
      <protection locked="0"/>
    </xf>
    <xf numFmtId="0" fontId="9" fillId="0" borderId="9"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0" xfId="0" applyFont="1" applyBorder="1" applyAlignment="1" applyProtection="1">
      <alignment horizontal="left" vertical="center" wrapText="1"/>
      <protection hidden="1"/>
    </xf>
    <xf numFmtId="0" fontId="9" fillId="0" borderId="20" xfId="0" applyFont="1" applyBorder="1" applyAlignment="1" applyProtection="1">
      <alignment horizontal="left" vertical="center" wrapText="1"/>
      <protection hidden="1"/>
    </xf>
    <xf numFmtId="0" fontId="9" fillId="0" borderId="21" xfId="0" applyFont="1" applyBorder="1" applyAlignment="1" applyProtection="1">
      <alignment horizontal="left" vertical="center" wrapText="1"/>
      <protection hidden="1"/>
    </xf>
    <xf numFmtId="0" fontId="9" fillId="0" borderId="22" xfId="0" applyFont="1" applyBorder="1" applyAlignment="1" applyProtection="1">
      <alignment horizontal="left" vertical="center" wrapText="1"/>
      <protection hidden="1"/>
    </xf>
    <xf numFmtId="0" fontId="7" fillId="8" borderId="9" xfId="0" applyFont="1" applyFill="1" applyBorder="1" applyAlignment="1" applyProtection="1">
      <alignment horizontal="left" vertical="center"/>
      <protection hidden="1"/>
    </xf>
    <xf numFmtId="0" fontId="7" fillId="8" borderId="0" xfId="0" applyFont="1" applyFill="1" applyBorder="1" applyAlignment="1" applyProtection="1">
      <alignment horizontal="left" vertical="center"/>
      <protection hidden="1"/>
    </xf>
    <xf numFmtId="0" fontId="7" fillId="8" borderId="10" xfId="0" applyFont="1" applyFill="1" applyBorder="1" applyAlignment="1" applyProtection="1">
      <alignment horizontal="left" vertical="center"/>
      <protection hidden="1"/>
    </xf>
    <xf numFmtId="0" fontId="9" fillId="0" borderId="6" xfId="0" applyFont="1" applyBorder="1" applyAlignment="1" applyProtection="1">
      <alignment horizontal="left" vertical="center" wrapText="1"/>
      <protection hidden="1"/>
    </xf>
    <xf numFmtId="0" fontId="9" fillId="0" borderId="7"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52"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8" fillId="6" borderId="17"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3" fillId="4" borderId="17"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2" xfId="0" applyFont="1" applyFill="1" applyBorder="1" applyAlignment="1" applyProtection="1">
      <alignment horizontal="center"/>
    </xf>
    <xf numFmtId="0" fontId="13" fillId="10" borderId="31" xfId="0" applyFont="1" applyFill="1" applyBorder="1" applyAlignment="1" applyProtection="1">
      <alignment horizontal="center" vertical="center" wrapText="1"/>
    </xf>
    <xf numFmtId="0" fontId="13" fillId="10" borderId="29" xfId="0" applyFont="1" applyFill="1" applyBorder="1" applyAlignment="1" applyProtection="1">
      <alignment horizontal="center" vertical="center" wrapText="1"/>
    </xf>
    <xf numFmtId="0" fontId="13" fillId="10" borderId="30" xfId="0" applyFont="1" applyFill="1" applyBorder="1" applyAlignment="1" applyProtection="1">
      <alignment horizontal="center" vertical="center" wrapText="1"/>
    </xf>
    <xf numFmtId="0" fontId="3" fillId="4" borderId="32" xfId="0" applyFont="1" applyFill="1" applyBorder="1" applyAlignment="1" applyProtection="1">
      <alignment horizontal="center"/>
    </xf>
    <xf numFmtId="0" fontId="3" fillId="4" borderId="33" xfId="0" applyFont="1" applyFill="1" applyBorder="1" applyAlignment="1" applyProtection="1">
      <alignment horizontal="center"/>
    </xf>
    <xf numFmtId="0" fontId="3" fillId="4" borderId="34" xfId="0" applyFont="1" applyFill="1" applyBorder="1" applyAlignment="1" applyProtection="1">
      <alignment horizontal="center"/>
    </xf>
    <xf numFmtId="0" fontId="13" fillId="2" borderId="31"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29" xfId="0" applyFont="1" applyFill="1" applyBorder="1" applyAlignment="1" applyProtection="1">
      <alignment horizontal="center" vertical="center" wrapText="1"/>
    </xf>
    <xf numFmtId="0" fontId="13" fillId="5" borderId="30" xfId="0"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8" fillId="2" borderId="30" xfId="0" applyFont="1" applyFill="1" applyBorder="1" applyAlignment="1" applyProtection="1">
      <alignment horizontal="center" vertical="center" wrapText="1"/>
    </xf>
    <xf numFmtId="0" fontId="26" fillId="4" borderId="48" xfId="0" applyFont="1" applyFill="1" applyBorder="1" applyAlignment="1" applyProtection="1">
      <alignment horizontal="left" vertical="center" wrapText="1"/>
    </xf>
    <xf numFmtId="0" fontId="26" fillId="4" borderId="49" xfId="0" applyFont="1" applyFill="1" applyBorder="1" applyAlignment="1" applyProtection="1">
      <alignment horizontal="left" vertical="center" wrapText="1"/>
    </xf>
    <xf numFmtId="0" fontId="26" fillId="4" borderId="50" xfId="0" applyFont="1" applyFill="1" applyBorder="1" applyAlignment="1" applyProtection="1">
      <alignment horizontal="left" vertical="center" wrapText="1"/>
    </xf>
    <xf numFmtId="0" fontId="11" fillId="5" borderId="6" xfId="0" applyFont="1" applyFill="1" applyBorder="1" applyAlignment="1" applyProtection="1">
      <alignment horizontal="left" vertical="top" wrapText="1"/>
      <protection locked="0"/>
    </xf>
    <xf numFmtId="0" fontId="11" fillId="5" borderId="7" xfId="0" applyFont="1" applyFill="1" applyBorder="1" applyAlignment="1" applyProtection="1">
      <alignment horizontal="left" vertical="top" wrapText="1"/>
      <protection locked="0"/>
    </xf>
    <xf numFmtId="0" fontId="11" fillId="5" borderId="8" xfId="0" applyFont="1" applyFill="1" applyBorder="1" applyAlignment="1" applyProtection="1">
      <alignment horizontal="left" vertical="top" wrapText="1"/>
      <protection locked="0"/>
    </xf>
    <xf numFmtId="0" fontId="11" fillId="5" borderId="9"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10" xfId="0" applyFont="1" applyFill="1" applyBorder="1" applyAlignment="1" applyProtection="1">
      <alignment horizontal="left" vertical="top" wrapText="1"/>
      <protection locked="0"/>
    </xf>
    <xf numFmtId="0" fontId="11" fillId="5" borderId="20" xfId="0" applyFont="1" applyFill="1" applyBorder="1" applyAlignment="1" applyProtection="1">
      <alignment horizontal="left" vertical="top" wrapText="1"/>
      <protection locked="0"/>
    </xf>
    <xf numFmtId="0" fontId="11" fillId="5" borderId="2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8" fillId="10" borderId="31" xfId="0" applyFont="1" applyFill="1" applyBorder="1" applyAlignment="1" applyProtection="1">
      <alignment horizontal="center" vertical="center" wrapText="1"/>
    </xf>
    <xf numFmtId="0" fontId="18" fillId="10" borderId="29" xfId="0" applyFont="1" applyFill="1" applyBorder="1" applyAlignment="1" applyProtection="1">
      <alignment horizontal="center" vertical="center" wrapText="1"/>
    </xf>
    <xf numFmtId="0" fontId="18" fillId="10" borderId="30"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26" fillId="0" borderId="11" xfId="0" applyFont="1" applyBorder="1" applyAlignment="1" applyProtection="1">
      <alignment horizontal="left"/>
    </xf>
    <xf numFmtId="0" fontId="26" fillId="0" borderId="3" xfId="0" applyFont="1" applyBorder="1" applyAlignment="1" applyProtection="1">
      <alignment horizontal="left"/>
    </xf>
    <xf numFmtId="0" fontId="25" fillId="0" borderId="11"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6" fillId="0" borderId="11"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0" fontId="11" fillId="5" borderId="11" xfId="0" applyFont="1" applyFill="1" applyBorder="1" applyAlignment="1" applyProtection="1">
      <alignment horizontal="left" vertical="center" wrapText="1"/>
      <protection locked="0"/>
    </xf>
    <xf numFmtId="0" fontId="11" fillId="5" borderId="3" xfId="0" applyFont="1" applyFill="1" applyBorder="1" applyAlignment="1" applyProtection="1">
      <alignment horizontal="left" vertical="center" wrapText="1"/>
      <protection locked="0"/>
    </xf>
    <xf numFmtId="0" fontId="25" fillId="0" borderId="4" xfId="0" applyFont="1" applyBorder="1" applyAlignment="1" applyProtection="1">
      <alignment horizontal="left" vertical="center" wrapText="1"/>
    </xf>
    <xf numFmtId="0" fontId="11" fillId="5" borderId="13"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26" fillId="4" borderId="11" xfId="0" applyFont="1" applyFill="1" applyBorder="1" applyAlignment="1" applyProtection="1">
      <alignment horizontal="left" vertical="center" wrapText="1"/>
    </xf>
    <xf numFmtId="0" fontId="26" fillId="4" borderId="4" xfId="0" applyFont="1" applyFill="1" applyBorder="1" applyAlignment="1" applyProtection="1">
      <alignment horizontal="left" vertical="center" wrapText="1"/>
    </xf>
    <xf numFmtId="0" fontId="26" fillId="4" borderId="25" xfId="0" applyFont="1" applyFill="1" applyBorder="1" applyAlignment="1" applyProtection="1">
      <alignment horizontal="left" vertical="center" wrapText="1"/>
    </xf>
    <xf numFmtId="0" fontId="18" fillId="5" borderId="31" xfId="0" applyFont="1" applyFill="1" applyBorder="1" applyAlignment="1" applyProtection="1">
      <alignment horizontal="center" vertical="center" wrapText="1"/>
    </xf>
    <xf numFmtId="0" fontId="18" fillId="5" borderId="29" xfId="0" applyFont="1" applyFill="1" applyBorder="1" applyAlignment="1" applyProtection="1">
      <alignment horizontal="center" vertical="center" wrapText="1"/>
    </xf>
    <xf numFmtId="0" fontId="18" fillId="5" borderId="30" xfId="0" applyFont="1" applyFill="1" applyBorder="1" applyAlignment="1" applyProtection="1">
      <alignment horizontal="center" vertical="center" wrapText="1"/>
    </xf>
    <xf numFmtId="14" fontId="21" fillId="3" borderId="0" xfId="0" applyNumberFormat="1" applyFont="1" applyFill="1" applyBorder="1" applyAlignment="1" applyProtection="1">
      <alignment horizontal="center" vertical="center"/>
    </xf>
    <xf numFmtId="14" fontId="21" fillId="3" borderId="5" xfId="0" applyNumberFormat="1"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0" fontId="22" fillId="3" borderId="10" xfId="0" applyFont="1" applyFill="1" applyBorder="1" applyAlignment="1" applyProtection="1">
      <alignment horizontal="center" vertical="center"/>
    </xf>
    <xf numFmtId="0" fontId="11" fillId="10" borderId="17" xfId="0" applyFont="1" applyFill="1" applyBorder="1" applyAlignment="1" applyProtection="1">
      <alignment horizontal="left"/>
      <protection locked="0"/>
    </xf>
    <xf numFmtId="0" fontId="11" fillId="10" borderId="12" xfId="0" applyFont="1" applyFill="1" applyBorder="1" applyAlignment="1" applyProtection="1">
      <alignment horizontal="left"/>
      <protection locked="0"/>
    </xf>
    <xf numFmtId="0" fontId="12" fillId="5" borderId="11" xfId="0" applyFont="1" applyFill="1" applyBorder="1" applyAlignment="1" applyProtection="1">
      <alignment horizontal="left" vertical="center"/>
      <protection locked="0"/>
    </xf>
    <xf numFmtId="0" fontId="12" fillId="5" borderId="4" xfId="0" applyFont="1" applyFill="1" applyBorder="1" applyAlignment="1" applyProtection="1">
      <alignment horizontal="left" vertical="center"/>
      <protection locked="0"/>
    </xf>
    <xf numFmtId="0" fontId="12" fillId="5" borderId="3" xfId="0" applyFont="1" applyFill="1" applyBorder="1" applyAlignment="1" applyProtection="1">
      <alignment horizontal="left" vertical="center"/>
      <protection locked="0"/>
    </xf>
    <xf numFmtId="0" fontId="12" fillId="5" borderId="2" xfId="0" applyFont="1" applyFill="1" applyBorder="1" applyAlignment="1" applyProtection="1">
      <alignment horizontal="left" vertical="center"/>
      <protection locked="0"/>
    </xf>
    <xf numFmtId="0" fontId="12" fillId="5" borderId="2"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26" fillId="4" borderId="6" xfId="0" applyFont="1" applyFill="1" applyBorder="1" applyAlignment="1" applyProtection="1">
      <alignment horizontal="left" vertical="top" wrapText="1"/>
    </xf>
    <xf numFmtId="0" fontId="26" fillId="4" borderId="7" xfId="0" applyFont="1" applyFill="1" applyBorder="1" applyAlignment="1" applyProtection="1">
      <alignment horizontal="left" vertical="top" wrapText="1"/>
    </xf>
    <xf numFmtId="0" fontId="26" fillId="4" borderId="8" xfId="0" applyFont="1" applyFill="1" applyBorder="1" applyAlignment="1" applyProtection="1">
      <alignment horizontal="left" vertical="top" wrapText="1"/>
    </xf>
    <xf numFmtId="0" fontId="11" fillId="10" borderId="26" xfId="0" applyFont="1" applyFill="1" applyBorder="1" applyAlignment="1" applyProtection="1">
      <alignment horizontal="left"/>
      <protection locked="0"/>
    </xf>
    <xf numFmtId="0" fontId="11" fillId="10" borderId="27" xfId="0" applyFont="1" applyFill="1" applyBorder="1" applyAlignment="1" applyProtection="1">
      <alignment horizontal="left"/>
      <protection locked="0"/>
    </xf>
    <xf numFmtId="0" fontId="11" fillId="10" borderId="24" xfId="0" applyFont="1" applyFill="1" applyBorder="1" applyAlignment="1" applyProtection="1">
      <alignment horizontal="left"/>
      <protection locked="0"/>
    </xf>
    <xf numFmtId="0" fontId="11" fillId="10" borderId="23" xfId="0" applyFont="1" applyFill="1" applyBorder="1" applyAlignment="1" applyProtection="1">
      <alignment horizontal="left"/>
      <protection locked="0"/>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8" fillId="2" borderId="35" xfId="0" applyFont="1" applyFill="1" applyBorder="1" applyAlignment="1" applyProtection="1">
      <alignment horizontal="center" vertical="center" wrapText="1"/>
    </xf>
    <xf numFmtId="0" fontId="11" fillId="3" borderId="0" xfId="0" applyFont="1" applyFill="1" applyBorder="1" applyAlignment="1" applyProtection="1">
      <alignment horizontal="left"/>
    </xf>
    <xf numFmtId="0" fontId="2" fillId="2" borderId="7" xfId="0" applyFont="1" applyFill="1" applyBorder="1" applyAlignment="1" applyProtection="1">
      <alignment horizontal="left"/>
    </xf>
    <xf numFmtId="0" fontId="2" fillId="2" borderId="8"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14" fontId="21" fillId="3" borderId="0" xfId="0" applyNumberFormat="1" applyFont="1" applyFill="1" applyBorder="1" applyAlignment="1" applyProtection="1">
      <alignment horizontal="left" vertical="center"/>
    </xf>
    <xf numFmtId="14" fontId="21" fillId="3" borderId="21" xfId="0" applyNumberFormat="1" applyFont="1" applyFill="1" applyBorder="1" applyAlignment="1" applyProtection="1">
      <alignment horizontal="left" vertical="center"/>
    </xf>
    <xf numFmtId="0" fontId="10" fillId="4" borderId="5" xfId="0" applyFont="1" applyFill="1" applyBorder="1" applyAlignment="1" applyProtection="1">
      <alignment horizontal="center" vertical="center" wrapText="1"/>
    </xf>
    <xf numFmtId="0" fontId="5" fillId="6" borderId="6" xfId="0" applyFont="1" applyFill="1" applyBorder="1" applyAlignment="1" applyProtection="1">
      <alignment horizontal="left" vertical="center" wrapText="1"/>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7" fillId="8" borderId="9"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wrapText="1"/>
    </xf>
    <xf numFmtId="0" fontId="10" fillId="4" borderId="18" xfId="0" applyFont="1" applyFill="1" applyBorder="1" applyAlignment="1" applyProtection="1">
      <alignment horizontal="center" vertical="center" wrapText="1"/>
    </xf>
    <xf numFmtId="0" fontId="7" fillId="8" borderId="38" xfId="0" applyFont="1" applyFill="1" applyBorder="1" applyAlignment="1" applyProtection="1">
      <alignment horizontal="center" vertical="center"/>
    </xf>
    <xf numFmtId="0" fontId="7" fillId="8" borderId="48" xfId="0" applyFont="1" applyFill="1" applyBorder="1" applyAlignment="1" applyProtection="1">
      <alignment horizontal="left" vertical="center"/>
    </xf>
    <xf numFmtId="0" fontId="7" fillId="8" borderId="49" xfId="0" applyFont="1" applyFill="1" applyBorder="1" applyAlignment="1" applyProtection="1">
      <alignment horizontal="left" vertical="center"/>
    </xf>
    <xf numFmtId="0" fontId="12" fillId="5" borderId="17"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protection locked="0"/>
    </xf>
    <xf numFmtId="0" fontId="12" fillId="5" borderId="39" xfId="0" applyFont="1" applyFill="1" applyBorder="1" applyAlignment="1" applyProtection="1">
      <alignment horizontal="left" vertical="center"/>
      <protection locked="0"/>
    </xf>
    <xf numFmtId="0" fontId="12" fillId="5" borderId="49" xfId="0" applyFont="1" applyFill="1" applyBorder="1" applyAlignment="1" applyProtection="1">
      <alignment horizontal="left" vertical="center"/>
      <protection locked="0"/>
    </xf>
    <xf numFmtId="0" fontId="12" fillId="5" borderId="56" xfId="0" applyFont="1" applyFill="1" applyBorder="1" applyAlignment="1" applyProtection="1">
      <alignment horizontal="left" vertical="center"/>
      <protection locked="0"/>
    </xf>
    <xf numFmtId="0" fontId="5" fillId="6" borderId="15" xfId="0" applyFont="1" applyFill="1" applyBorder="1" applyAlignment="1" applyProtection="1">
      <alignment horizontal="left" vertical="center" wrapText="1"/>
    </xf>
    <xf numFmtId="0" fontId="5" fillId="6" borderId="43" xfId="0" applyFont="1" applyFill="1" applyBorder="1" applyAlignment="1" applyProtection="1">
      <alignment horizontal="left" vertical="center" wrapText="1"/>
    </xf>
    <xf numFmtId="0" fontId="5" fillId="6" borderId="46" xfId="0" applyFont="1" applyFill="1" applyBorder="1" applyAlignment="1" applyProtection="1">
      <alignment horizontal="left" vertical="center" wrapText="1"/>
    </xf>
    <xf numFmtId="0" fontId="12" fillId="5" borderId="32" xfId="0" applyFont="1" applyFill="1" applyBorder="1" applyAlignment="1" applyProtection="1">
      <alignment horizontal="left" vertical="center"/>
      <protection locked="0"/>
    </xf>
    <xf numFmtId="0" fontId="12" fillId="5" borderId="33" xfId="0" applyFont="1" applyFill="1" applyBorder="1" applyAlignment="1" applyProtection="1">
      <alignment horizontal="left" vertical="center"/>
      <protection locked="0"/>
    </xf>
    <xf numFmtId="0" fontId="17" fillId="6" borderId="8" xfId="0" applyFont="1" applyFill="1" applyBorder="1" applyAlignment="1" applyProtection="1">
      <alignment horizontal="center" vertical="center" wrapText="1"/>
    </xf>
    <xf numFmtId="0" fontId="17" fillId="6" borderId="35" xfId="0" applyFont="1" applyFill="1" applyBorder="1" applyAlignment="1" applyProtection="1">
      <alignment horizontal="center" vertical="center" wrapText="1"/>
    </xf>
    <xf numFmtId="0" fontId="7" fillId="8" borderId="29"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10" fillId="4" borderId="20" xfId="0" applyFont="1" applyFill="1" applyBorder="1" applyAlignment="1" applyProtection="1">
      <alignment horizontal="center" vertical="center" wrapText="1"/>
    </xf>
    <xf numFmtId="0" fontId="10" fillId="4" borderId="21" xfId="0" applyFont="1" applyFill="1" applyBorder="1" applyAlignment="1" applyProtection="1">
      <alignment horizontal="center" vertical="center" wrapText="1"/>
    </xf>
    <xf numFmtId="0" fontId="12" fillId="5" borderId="57" xfId="0" applyFont="1" applyFill="1" applyBorder="1" applyAlignment="1" applyProtection="1">
      <alignment horizontal="left" vertical="center"/>
      <protection locked="0"/>
    </xf>
    <xf numFmtId="0" fontId="12" fillId="5" borderId="51" xfId="0" applyFont="1" applyFill="1" applyBorder="1" applyAlignment="1" applyProtection="1">
      <alignment horizontal="left" vertical="center"/>
      <protection locked="0"/>
    </xf>
    <xf numFmtId="0" fontId="12" fillId="5" borderId="36" xfId="0" applyFont="1" applyFill="1" applyBorder="1" applyAlignment="1" applyProtection="1">
      <alignment horizontal="left" vertical="center"/>
      <protection locked="0"/>
    </xf>
    <xf numFmtId="0" fontId="12" fillId="5" borderId="19" xfId="0" applyFont="1" applyFill="1" applyBorder="1" applyAlignment="1" applyProtection="1">
      <alignment horizontal="left" vertical="center"/>
      <protection locked="0"/>
    </xf>
    <xf numFmtId="0" fontId="5" fillId="6" borderId="9"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10" xfId="0" applyFont="1" applyFill="1" applyBorder="1" applyAlignment="1" applyProtection="1">
      <alignment horizontal="left" vertical="center" wrapText="1"/>
    </xf>
    <xf numFmtId="0" fontId="7" fillId="8" borderId="41" xfId="0" applyFont="1" applyFill="1" applyBorder="1" applyAlignment="1" applyProtection="1">
      <alignment horizontal="center" vertical="center"/>
    </xf>
    <xf numFmtId="0" fontId="7" fillId="8" borderId="50" xfId="0" applyFont="1" applyFill="1" applyBorder="1" applyAlignment="1" applyProtection="1">
      <alignment horizontal="center" vertical="center"/>
    </xf>
    <xf numFmtId="0" fontId="7" fillId="8" borderId="22" xfId="0" applyFont="1" applyFill="1" applyBorder="1" applyAlignment="1" applyProtection="1">
      <alignment horizontal="center" vertical="center"/>
    </xf>
    <xf numFmtId="0" fontId="12" fillId="5" borderId="44" xfId="0" applyFont="1" applyFill="1" applyBorder="1" applyAlignment="1" applyProtection="1">
      <alignment horizontal="left" vertical="center"/>
      <protection locked="0"/>
    </xf>
    <xf numFmtId="0" fontId="12" fillId="5" borderId="45" xfId="0" applyFont="1" applyFill="1" applyBorder="1" applyAlignment="1" applyProtection="1">
      <alignment horizontal="left" vertical="center"/>
      <protection locked="0"/>
    </xf>
    <xf numFmtId="0" fontId="12" fillId="5" borderId="24" xfId="0" applyFont="1" applyFill="1" applyBorder="1" applyAlignment="1" applyProtection="1">
      <alignment horizontal="left" vertical="center"/>
      <protection locked="0"/>
    </xf>
    <xf numFmtId="0" fontId="12" fillId="5" borderId="52" xfId="0" applyFont="1" applyFill="1" applyBorder="1" applyAlignment="1" applyProtection="1">
      <alignment horizontal="left" vertical="center"/>
      <protection locked="0"/>
    </xf>
    <xf numFmtId="0" fontId="12" fillId="5" borderId="52" xfId="0" applyFont="1" applyFill="1" applyBorder="1" applyAlignment="1" applyProtection="1">
      <alignment horizontal="center" vertical="center"/>
      <protection locked="0"/>
    </xf>
    <xf numFmtId="0" fontId="12" fillId="5" borderId="13" xfId="0" applyFont="1" applyFill="1" applyBorder="1" applyAlignment="1" applyProtection="1">
      <alignment horizontal="left" vertical="center"/>
      <protection locked="0"/>
    </xf>
    <xf numFmtId="0" fontId="12" fillId="5" borderId="14" xfId="0" applyFont="1" applyFill="1" applyBorder="1" applyAlignment="1" applyProtection="1">
      <alignment horizontal="left" vertical="center"/>
      <protection locked="0"/>
    </xf>
    <xf numFmtId="0" fontId="7" fillId="8" borderId="40" xfId="0" applyFont="1" applyFill="1" applyBorder="1" applyAlignment="1" applyProtection="1">
      <alignment horizontal="center" vertical="center"/>
    </xf>
    <xf numFmtId="0" fontId="7" fillId="8" borderId="42" xfId="0" applyFont="1" applyFill="1" applyBorder="1" applyAlignment="1" applyProtection="1">
      <alignment horizontal="center" vertical="center"/>
    </xf>
    <xf numFmtId="0" fontId="10" fillId="4" borderId="9"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26" fillId="4" borderId="6" xfId="0" applyFont="1" applyFill="1" applyBorder="1" applyAlignment="1" applyProtection="1">
      <alignment horizontal="left" vertical="center" wrapText="1"/>
    </xf>
    <xf numFmtId="0" fontId="26" fillId="4" borderId="7" xfId="0" applyFont="1" applyFill="1" applyBorder="1" applyAlignment="1" applyProtection="1">
      <alignment horizontal="left" vertical="center" wrapText="1"/>
    </xf>
    <xf numFmtId="0" fontId="26" fillId="4" borderId="8" xfId="0" applyFont="1" applyFill="1" applyBorder="1" applyAlignment="1" applyProtection="1">
      <alignment horizontal="left" vertical="center" wrapText="1"/>
    </xf>
    <xf numFmtId="0" fontId="17" fillId="8" borderId="41" xfId="0" applyFont="1" applyFill="1" applyBorder="1" applyAlignment="1" applyProtection="1">
      <alignment horizontal="center" vertical="center"/>
    </xf>
    <xf numFmtId="0" fontId="17" fillId="8" borderId="37" xfId="0" applyFont="1" applyFill="1" applyBorder="1" applyAlignment="1" applyProtection="1">
      <alignment horizontal="center" vertical="center"/>
    </xf>
    <xf numFmtId="0" fontId="17" fillId="8" borderId="31" xfId="0" applyFont="1" applyFill="1" applyBorder="1" applyAlignment="1" applyProtection="1">
      <alignment horizontal="center" vertical="center"/>
    </xf>
    <xf numFmtId="0" fontId="17" fillId="8" borderId="29" xfId="0" applyFont="1" applyFill="1" applyBorder="1" applyAlignment="1" applyProtection="1">
      <alignment horizontal="center" vertical="center"/>
    </xf>
  </cellXfs>
  <cellStyles count="1">
    <cellStyle name="Normal" xfId="0" builtinId="0"/>
  </cellStyles>
  <dxfs count="3">
    <dxf>
      <font>
        <color rgb="FFFF0000"/>
      </font>
      <fill>
        <patternFill>
          <bgColor rgb="FFFFC000"/>
        </patternFill>
      </fill>
    </dxf>
    <dxf>
      <font>
        <color rgb="FFFF0000"/>
      </font>
      <fill>
        <patternFill>
          <bgColor rgb="FFFFC000"/>
        </patternFill>
      </fill>
    </dxf>
    <dxf>
      <font>
        <color rgb="FFFF0000"/>
      </font>
      <fill>
        <patternFill>
          <bgColor rgb="FFFFC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election activeCell="C27" sqref="C27"/>
    </sheetView>
  </sheetViews>
  <sheetFormatPr baseColWidth="10" defaultColWidth="9.140625" defaultRowHeight="30" customHeight="1" x14ac:dyDescent="0.25"/>
  <cols>
    <col min="1" max="1" width="1.5703125" style="1" customWidth="1"/>
    <col min="2" max="2" width="42.42578125" style="3" customWidth="1"/>
    <col min="3" max="3" width="21.5703125" style="1" customWidth="1"/>
    <col min="4" max="4" width="32" style="1" customWidth="1"/>
    <col min="5" max="5" width="14" style="1" customWidth="1"/>
    <col min="6" max="6" width="13.5703125" style="1" customWidth="1"/>
    <col min="7" max="7" width="23.140625" style="1" customWidth="1"/>
    <col min="8" max="8" width="26.85546875" style="1" customWidth="1"/>
    <col min="9" max="9" width="18.5703125" style="1" customWidth="1"/>
    <col min="10" max="10" width="16.5703125" style="1" customWidth="1"/>
    <col min="11" max="16384" width="9.140625" style="1"/>
  </cols>
  <sheetData>
    <row r="1" spans="2:10" ht="11.25" customHeight="1" thickBot="1" x14ac:dyDescent="0.3">
      <c r="B1" s="1"/>
    </row>
    <row r="2" spans="2:10" ht="30" customHeight="1" x14ac:dyDescent="0.3">
      <c r="B2" s="4"/>
      <c r="C2" s="5"/>
      <c r="D2" s="5"/>
      <c r="E2" s="5"/>
      <c r="F2" s="5"/>
      <c r="G2" s="5"/>
      <c r="H2" s="5"/>
      <c r="I2" s="5"/>
      <c r="J2" s="6"/>
    </row>
    <row r="3" spans="2:10" ht="18.75" customHeight="1" x14ac:dyDescent="0.3">
      <c r="B3" s="7"/>
      <c r="C3" s="8" t="s">
        <v>0</v>
      </c>
      <c r="D3" s="8"/>
      <c r="E3" s="8"/>
      <c r="F3" s="8"/>
      <c r="G3" s="8"/>
      <c r="H3" s="8"/>
      <c r="I3" s="8"/>
      <c r="J3" s="9"/>
    </row>
    <row r="4" spans="2:10" ht="17.25" customHeight="1" x14ac:dyDescent="0.3">
      <c r="B4" s="7"/>
      <c r="C4" s="8" t="s">
        <v>119</v>
      </c>
      <c r="D4" s="50"/>
      <c r="E4" s="8"/>
      <c r="F4" s="8"/>
      <c r="G4" s="8"/>
      <c r="H4" s="8"/>
      <c r="I4" s="8"/>
      <c r="J4" s="9"/>
    </row>
    <row r="5" spans="2:10" ht="15.75" customHeight="1" x14ac:dyDescent="0.3">
      <c r="B5" s="7"/>
      <c r="C5" s="8"/>
      <c r="D5" s="8"/>
      <c r="E5" s="8"/>
      <c r="F5" s="8"/>
      <c r="G5" s="8"/>
      <c r="H5" s="8"/>
      <c r="I5" s="8"/>
      <c r="J5" s="9"/>
    </row>
    <row r="6" spans="2:10" s="2" customFormat="1" ht="38.25" customHeight="1" x14ac:dyDescent="0.25">
      <c r="B6" s="51" t="s">
        <v>17</v>
      </c>
      <c r="C6" s="52"/>
      <c r="D6" s="52"/>
      <c r="E6" s="52"/>
      <c r="F6" s="52"/>
      <c r="G6" s="52"/>
      <c r="H6" s="52"/>
      <c r="I6" s="52"/>
      <c r="J6" s="53"/>
    </row>
    <row r="7" spans="2:10" s="2" customFormat="1" ht="23.25" customHeight="1" thickBot="1" x14ac:dyDescent="0.3">
      <c r="B7" s="193" t="s">
        <v>18</v>
      </c>
      <c r="C7" s="194"/>
      <c r="D7" s="194"/>
      <c r="E7" s="194"/>
      <c r="F7" s="194"/>
      <c r="G7" s="194"/>
      <c r="H7" s="194"/>
      <c r="I7" s="194"/>
      <c r="J7" s="195"/>
    </row>
    <row r="8" spans="2:10" s="10" customFormat="1" ht="30" customHeight="1" x14ac:dyDescent="0.25">
      <c r="B8" s="196" t="s">
        <v>19</v>
      </c>
      <c r="C8" s="197"/>
      <c r="D8" s="197"/>
      <c r="E8" s="197"/>
      <c r="F8" s="197"/>
      <c r="G8" s="197"/>
      <c r="H8" s="197"/>
      <c r="I8" s="197"/>
      <c r="J8" s="198"/>
    </row>
    <row r="9" spans="2:10" s="10" customFormat="1" ht="30" customHeight="1" x14ac:dyDescent="0.25">
      <c r="B9" s="187" t="s">
        <v>20</v>
      </c>
      <c r="C9" s="188"/>
      <c r="D9" s="188"/>
      <c r="E9" s="188"/>
      <c r="F9" s="188"/>
      <c r="G9" s="188"/>
      <c r="H9" s="188"/>
      <c r="I9" s="188"/>
      <c r="J9" s="189"/>
    </row>
    <row r="10" spans="2:10" s="10" customFormat="1" ht="30" customHeight="1" x14ac:dyDescent="0.25">
      <c r="B10" s="187" t="s">
        <v>21</v>
      </c>
      <c r="C10" s="188"/>
      <c r="D10" s="188"/>
      <c r="E10" s="188"/>
      <c r="F10" s="188"/>
      <c r="G10" s="188"/>
      <c r="H10" s="188"/>
      <c r="I10" s="188"/>
      <c r="J10" s="189"/>
    </row>
    <row r="11" spans="2:10" s="10" customFormat="1" ht="30" customHeight="1" x14ac:dyDescent="0.25">
      <c r="B11" s="187" t="s">
        <v>22</v>
      </c>
      <c r="C11" s="188"/>
      <c r="D11" s="188"/>
      <c r="E11" s="188"/>
      <c r="F11" s="188"/>
      <c r="G11" s="188"/>
      <c r="H11" s="188"/>
      <c r="I11" s="188"/>
      <c r="J11" s="189"/>
    </row>
    <row r="12" spans="2:10" s="10" customFormat="1" ht="30" customHeight="1" x14ac:dyDescent="0.25">
      <c r="B12" s="187" t="s">
        <v>23</v>
      </c>
      <c r="C12" s="188"/>
      <c r="D12" s="188"/>
      <c r="E12" s="188"/>
      <c r="F12" s="188"/>
      <c r="G12" s="188"/>
      <c r="H12" s="188"/>
      <c r="I12" s="188"/>
      <c r="J12" s="189"/>
    </row>
    <row r="13" spans="2:10" s="10" customFormat="1" ht="45.75" customHeight="1" x14ac:dyDescent="0.25">
      <c r="B13" s="187" t="s">
        <v>24</v>
      </c>
      <c r="C13" s="188"/>
      <c r="D13" s="188"/>
      <c r="E13" s="188"/>
      <c r="F13" s="188"/>
      <c r="G13" s="188"/>
      <c r="H13" s="188"/>
      <c r="I13" s="188"/>
      <c r="J13" s="189"/>
    </row>
    <row r="14" spans="2:10" s="10" customFormat="1" ht="30" customHeight="1" x14ac:dyDescent="0.25">
      <c r="B14" s="187" t="s">
        <v>25</v>
      </c>
      <c r="C14" s="188"/>
      <c r="D14" s="188"/>
      <c r="E14" s="188"/>
      <c r="F14" s="188"/>
      <c r="G14" s="188"/>
      <c r="H14" s="188"/>
      <c r="I14" s="188"/>
      <c r="J14" s="189"/>
    </row>
    <row r="15" spans="2:10" s="10" customFormat="1" ht="30" customHeight="1" x14ac:dyDescent="0.25">
      <c r="B15" s="187" t="s">
        <v>26</v>
      </c>
      <c r="C15" s="188"/>
      <c r="D15" s="188"/>
      <c r="E15" s="188"/>
      <c r="F15" s="188"/>
      <c r="G15" s="188"/>
      <c r="H15" s="188"/>
      <c r="I15" s="188"/>
      <c r="J15" s="189"/>
    </row>
    <row r="16" spans="2:10" s="10" customFormat="1" ht="30" customHeight="1" x14ac:dyDescent="0.25">
      <c r="B16" s="187" t="s">
        <v>27</v>
      </c>
      <c r="C16" s="188"/>
      <c r="D16" s="188"/>
      <c r="E16" s="188"/>
      <c r="F16" s="188"/>
      <c r="G16" s="188"/>
      <c r="H16" s="188"/>
      <c r="I16" s="188"/>
      <c r="J16" s="189"/>
    </row>
    <row r="17" spans="2:10" s="10" customFormat="1" ht="50.25" customHeight="1" x14ac:dyDescent="0.25">
      <c r="B17" s="187" t="s">
        <v>28</v>
      </c>
      <c r="C17" s="188"/>
      <c r="D17" s="188"/>
      <c r="E17" s="188"/>
      <c r="F17" s="188"/>
      <c r="G17" s="188"/>
      <c r="H17" s="188"/>
      <c r="I17" s="188"/>
      <c r="J17" s="189"/>
    </row>
    <row r="18" spans="2:10" s="10" customFormat="1" ht="30" customHeight="1" x14ac:dyDescent="0.25">
      <c r="B18" s="187" t="s">
        <v>29</v>
      </c>
      <c r="C18" s="188"/>
      <c r="D18" s="188"/>
      <c r="E18" s="188"/>
      <c r="F18" s="188"/>
      <c r="G18" s="188"/>
      <c r="H18" s="188"/>
      <c r="I18" s="188"/>
      <c r="J18" s="189"/>
    </row>
    <row r="19" spans="2:10" s="10" customFormat="1" ht="41.25" customHeight="1" x14ac:dyDescent="0.25">
      <c r="B19" s="187" t="s">
        <v>30</v>
      </c>
      <c r="C19" s="188"/>
      <c r="D19" s="188"/>
      <c r="E19" s="188"/>
      <c r="F19" s="188"/>
      <c r="G19" s="188"/>
      <c r="H19" s="188"/>
      <c r="I19" s="188"/>
      <c r="J19" s="189"/>
    </row>
    <row r="20" spans="2:10" s="10" customFormat="1" ht="30" customHeight="1" thickBot="1" x14ac:dyDescent="0.3">
      <c r="B20" s="190" t="s">
        <v>31</v>
      </c>
      <c r="C20" s="191"/>
      <c r="D20" s="191"/>
      <c r="E20" s="191"/>
      <c r="F20" s="191"/>
      <c r="G20" s="191"/>
      <c r="H20" s="191"/>
      <c r="I20" s="191"/>
      <c r="J20" s="192"/>
    </row>
  </sheetData>
  <sheetProtection algorithmName="SHA-512" hashValue="VyZYb8v20rUIWn/GfhGXuWRHulF8mTZTlXXtdxN0jwMMoDwumjMxSAWl565KQIwmKUqX+mHcyHs7q6Q+5cdtqQ==" saltValue="WZN1Cheod5Te9Ui2BxusnA==" spinCount="100000" sheet="1" objects="1" scenarios="1" selectLockedCells="1"/>
  <mergeCells count="14">
    <mergeCell ref="B13:J13"/>
    <mergeCell ref="B7:J7"/>
    <mergeCell ref="B8:J8"/>
    <mergeCell ref="B9:J9"/>
    <mergeCell ref="B10:J10"/>
    <mergeCell ref="B11:J11"/>
    <mergeCell ref="B12:J12"/>
    <mergeCell ref="B19:J19"/>
    <mergeCell ref="B20:J20"/>
    <mergeCell ref="B14:J14"/>
    <mergeCell ref="B15:J15"/>
    <mergeCell ref="B16:J16"/>
    <mergeCell ref="B17:J17"/>
    <mergeCell ref="B18:J18"/>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tabSelected="1" workbookViewId="0">
      <selection activeCell="B16" sqref="B16:D16"/>
    </sheetView>
  </sheetViews>
  <sheetFormatPr baseColWidth="10" defaultColWidth="9.140625" defaultRowHeight="30" customHeight="1" x14ac:dyDescent="0.25"/>
  <cols>
    <col min="1" max="1" width="2.5703125" style="1" customWidth="1"/>
    <col min="2" max="2" width="39" style="2" customWidth="1"/>
    <col min="3" max="3" width="57.7109375" style="1" customWidth="1"/>
    <col min="4" max="4" width="52.85546875" style="1" customWidth="1"/>
    <col min="5" max="6" width="9.140625" style="1" hidden="1" customWidth="1"/>
    <col min="7" max="7" width="8.28515625" style="1" hidden="1" customWidth="1"/>
    <col min="8" max="16384" width="9.140625" style="1"/>
  </cols>
  <sheetData>
    <row r="1" spans="2:7" ht="11.25" customHeight="1" thickBot="1" x14ac:dyDescent="0.3"/>
    <row r="2" spans="2:7" ht="30" customHeight="1" x14ac:dyDescent="0.3">
      <c r="B2" s="130"/>
      <c r="C2" s="57" t="s">
        <v>0</v>
      </c>
      <c r="D2" s="135"/>
      <c r="E2" s="217" t="s">
        <v>142</v>
      </c>
      <c r="F2" s="220" t="s">
        <v>143</v>
      </c>
      <c r="G2" s="211" t="s">
        <v>145</v>
      </c>
    </row>
    <row r="3" spans="2:7" ht="18.75" customHeight="1" x14ac:dyDescent="0.3">
      <c r="B3" s="131"/>
      <c r="C3" s="59"/>
      <c r="D3" s="136"/>
      <c r="E3" s="218"/>
      <c r="F3" s="221"/>
      <c r="G3" s="212"/>
    </row>
    <row r="4" spans="2:7" ht="17.25" customHeight="1" x14ac:dyDescent="0.3">
      <c r="B4" s="131"/>
      <c r="C4" s="59" t="s">
        <v>119</v>
      </c>
      <c r="D4" s="136"/>
      <c r="E4" s="218"/>
      <c r="F4" s="221"/>
      <c r="G4" s="212"/>
    </row>
    <row r="5" spans="2:7" ht="15.75" customHeight="1" thickBot="1" x14ac:dyDescent="0.35">
      <c r="B5" s="131"/>
      <c r="C5" s="59"/>
      <c r="D5" s="136"/>
      <c r="E5" s="219"/>
      <c r="F5" s="222"/>
      <c r="G5" s="213"/>
    </row>
    <row r="6" spans="2:7" ht="30.75" customHeight="1" x14ac:dyDescent="0.25">
      <c r="B6" s="205" t="s">
        <v>7</v>
      </c>
      <c r="C6" s="206"/>
      <c r="D6" s="207"/>
      <c r="E6" s="163" t="s">
        <v>133</v>
      </c>
      <c r="F6" s="119">
        <f>AUTOA</f>
        <v>0</v>
      </c>
      <c r="G6" s="119">
        <f>CCVALA</f>
        <v>0</v>
      </c>
    </row>
    <row r="7" spans="2:7" ht="30" customHeight="1" x14ac:dyDescent="0.3">
      <c r="B7" s="122" t="s">
        <v>1</v>
      </c>
      <c r="C7" s="123" t="s">
        <v>2</v>
      </c>
      <c r="D7" s="124" t="s">
        <v>3</v>
      </c>
      <c r="E7" s="164" t="s">
        <v>134</v>
      </c>
      <c r="F7" s="120">
        <f>AUTOB</f>
        <v>0</v>
      </c>
      <c r="G7" s="120">
        <f>CCVALB</f>
        <v>0</v>
      </c>
    </row>
    <row r="8" spans="2:7" ht="30" customHeight="1" x14ac:dyDescent="0.25">
      <c r="B8" s="125"/>
      <c r="C8" s="126"/>
      <c r="D8" s="127"/>
      <c r="E8" s="167" t="s">
        <v>146</v>
      </c>
      <c r="F8" s="168">
        <f>AUTOB1</f>
        <v>0</v>
      </c>
      <c r="G8" s="168">
        <f>CCVALB1</f>
        <v>0</v>
      </c>
    </row>
    <row r="9" spans="2:7" ht="30" customHeight="1" x14ac:dyDescent="0.3">
      <c r="B9" s="122" t="s">
        <v>4</v>
      </c>
      <c r="C9" s="123" t="s">
        <v>5</v>
      </c>
      <c r="D9" s="124" t="s">
        <v>33</v>
      </c>
      <c r="E9" s="167" t="s">
        <v>147</v>
      </c>
      <c r="F9" s="168">
        <f>AUTOB2</f>
        <v>0</v>
      </c>
      <c r="G9" s="168">
        <f>CCVALB2</f>
        <v>0</v>
      </c>
    </row>
    <row r="10" spans="2:7" s="3" customFormat="1" ht="30" customHeight="1" x14ac:dyDescent="0.25">
      <c r="B10" s="125"/>
      <c r="C10" s="126"/>
      <c r="D10" s="186"/>
      <c r="E10" s="167" t="s">
        <v>148</v>
      </c>
      <c r="F10" s="168">
        <f>AUTOB3</f>
        <v>0</v>
      </c>
      <c r="G10" s="168">
        <f>CCVALB3</f>
        <v>0</v>
      </c>
    </row>
    <row r="11" spans="2:7" ht="30" customHeight="1" x14ac:dyDescent="0.3">
      <c r="B11" s="132" t="s">
        <v>78</v>
      </c>
      <c r="C11" s="133" t="s">
        <v>79</v>
      </c>
      <c r="D11" s="124" t="s">
        <v>6</v>
      </c>
      <c r="E11" s="167" t="s">
        <v>149</v>
      </c>
      <c r="F11" s="168">
        <f>AUTOB5</f>
        <v>0</v>
      </c>
      <c r="G11" s="168">
        <f>CCVALB5</f>
        <v>0</v>
      </c>
    </row>
    <row r="12" spans="2:7" s="3" customFormat="1" ht="30" customHeight="1" x14ac:dyDescent="0.25">
      <c r="B12" s="134"/>
      <c r="C12" s="118"/>
      <c r="D12" s="137"/>
      <c r="E12" s="165" t="s">
        <v>135</v>
      </c>
      <c r="F12" s="121">
        <f>AUTOC</f>
        <v>0</v>
      </c>
      <c r="G12" s="121">
        <f>CCVALC</f>
        <v>0</v>
      </c>
    </row>
    <row r="13" spans="2:7" ht="30" customHeight="1" thickBot="1" x14ac:dyDescent="0.35">
      <c r="B13" s="208" t="s">
        <v>32</v>
      </c>
      <c r="C13" s="209"/>
      <c r="D13" s="210"/>
      <c r="E13" s="166" t="s">
        <v>136</v>
      </c>
      <c r="F13" s="170">
        <f>AUTOA+AUTOB+AUTOC</f>
        <v>0</v>
      </c>
      <c r="G13" s="170">
        <f>CCVALA+CCVALB+CCVALC</f>
        <v>0</v>
      </c>
    </row>
    <row r="14" spans="2:7" s="3" customFormat="1" ht="30" customHeight="1" thickBot="1" x14ac:dyDescent="0.3">
      <c r="B14" s="202"/>
      <c r="C14" s="203"/>
      <c r="D14" s="204"/>
    </row>
    <row r="15" spans="2:7" s="3" customFormat="1" ht="30" customHeight="1" x14ac:dyDescent="0.3">
      <c r="B15" s="208" t="s">
        <v>137</v>
      </c>
      <c r="C15" s="209"/>
      <c r="D15" s="210"/>
    </row>
    <row r="16" spans="2:7" ht="30" customHeight="1" thickBot="1" x14ac:dyDescent="0.3">
      <c r="B16" s="202"/>
      <c r="C16" s="203"/>
      <c r="D16" s="204"/>
    </row>
    <row r="17" spans="2:4" ht="30" customHeight="1" x14ac:dyDescent="0.3">
      <c r="B17" s="214" t="s">
        <v>138</v>
      </c>
      <c r="C17" s="215"/>
      <c r="D17" s="216"/>
    </row>
    <row r="18" spans="2:4" ht="30" customHeight="1" x14ac:dyDescent="0.25">
      <c r="B18" s="199"/>
      <c r="C18" s="200"/>
      <c r="D18" s="201"/>
    </row>
    <row r="19" spans="2:4" ht="30" customHeight="1" x14ac:dyDescent="0.25">
      <c r="B19" s="199"/>
      <c r="C19" s="200"/>
      <c r="D19" s="201"/>
    </row>
    <row r="20" spans="2:4" ht="30" customHeight="1" thickBot="1" x14ac:dyDescent="0.3">
      <c r="B20" s="202"/>
      <c r="C20" s="203"/>
      <c r="D20" s="204"/>
    </row>
  </sheetData>
  <sheetProtection algorithmName="SHA-512" hashValue="854vaPA6Z15t7xU43AFfBhCGARdJxyBo2WM1wccHBkqHPM+PeWUpJbhnh7occEePqNkekMS2MTeJkegFJGTbdw==" saltValue="yrAX/x89gFkhOJeMWwlDpw==" spinCount="100000" sheet="1" deleteRows="0" selectLockedCells="1"/>
  <mergeCells count="12">
    <mergeCell ref="G2:G5"/>
    <mergeCell ref="B16:D16"/>
    <mergeCell ref="B17:D17"/>
    <mergeCell ref="B18:D18"/>
    <mergeCell ref="E2:E5"/>
    <mergeCell ref="F2:F5"/>
    <mergeCell ref="B19:D19"/>
    <mergeCell ref="B20:D20"/>
    <mergeCell ref="B6:D6"/>
    <mergeCell ref="B13:D13"/>
    <mergeCell ref="B14:D14"/>
    <mergeCell ref="B15:D15"/>
  </mergeCells>
  <dataValidations count="4">
    <dataValidation type="list" allowBlank="1" showInputMessage="1" showErrorMessage="1" promptTitle="Ayuda" prompt="Elija un programa de la lista desplegable" sqref="B14:D14">
      <formula1>PROGRAMA</formula1>
    </dataValidation>
    <dataValidation type="list" allowBlank="1" showInputMessage="1" showErrorMessage="1" promptTitle="Ayuda" prompt="Elija el curso de defensa de la lista desplegable" sqref="B12">
      <formula1>CURSO</formula1>
    </dataValidation>
    <dataValidation allowBlank="1" showInputMessage="1" showErrorMessage="1" promptTitle="Aviso" prompt="Introduzca una fecha en formato dd/mm/aaaa._x000a_No se considerarán méritos anteriores a la fecha de inicio de estudios de doctorado" sqref="C12"/>
    <dataValidation allowBlank="1" showInputMessage="1" showErrorMessage="1" promptTitle="Aviso" prompt="Introduzca una fecha en formato dd/mm/aaaa._x000a_Se considerarán los méritos aportados hasta el año siguiente a la fecha de defensa de la tesis doctoral" sqref="D12"/>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12" workbookViewId="0">
      <selection activeCell="B12" sqref="B12:C12"/>
    </sheetView>
  </sheetViews>
  <sheetFormatPr baseColWidth="10" defaultColWidth="9.140625" defaultRowHeight="30" customHeight="1" x14ac:dyDescent="0.3"/>
  <cols>
    <col min="1" max="1" width="3.85546875" style="54" customWidth="1"/>
    <col min="2" max="2" width="34.42578125" style="64" customWidth="1"/>
    <col min="3" max="3" width="66" style="54" customWidth="1"/>
    <col min="4" max="4" width="17" style="54" customWidth="1"/>
    <col min="5" max="5" width="21.140625" style="55" customWidth="1"/>
    <col min="6" max="7" width="17.5703125" style="108" hidden="1" customWidth="1"/>
    <col min="8" max="8" width="41" style="176" hidden="1" customWidth="1"/>
    <col min="9" max="16384" width="9.140625" style="54"/>
  </cols>
  <sheetData>
    <row r="1" spans="2:8" ht="11.25" customHeight="1" thickBot="1" x14ac:dyDescent="0.35">
      <c r="B1" s="54"/>
    </row>
    <row r="2" spans="2:8" ht="30" customHeight="1" x14ac:dyDescent="0.3">
      <c r="B2" s="56"/>
      <c r="C2" s="57" t="s">
        <v>0</v>
      </c>
      <c r="D2" s="57"/>
      <c r="E2" s="98"/>
      <c r="F2" s="257" t="s">
        <v>131</v>
      </c>
      <c r="G2" s="238" t="s">
        <v>132</v>
      </c>
      <c r="H2" s="223" t="s">
        <v>139</v>
      </c>
    </row>
    <row r="3" spans="2:8" ht="18.75" customHeight="1" x14ac:dyDescent="0.3">
      <c r="B3" s="58"/>
      <c r="C3" s="59" t="s">
        <v>119</v>
      </c>
      <c r="D3" s="59"/>
      <c r="E3" s="99"/>
      <c r="F3" s="258"/>
      <c r="G3" s="239"/>
      <c r="H3" s="224"/>
    </row>
    <row r="4" spans="2:8" ht="17.25" customHeight="1" x14ac:dyDescent="0.25">
      <c r="B4" s="58"/>
      <c r="C4" s="260" t="str">
        <f>CONCATENATE(IF(SOL_NOMBRE&lt;&gt;"",UPPER(SOL_NOMBRE),"")," ",UPPER(SOL_APELLIDOS),IF(SOL_NIF&lt;&gt;"", CONCATENATE(" ( ",    SOL_NIF," ) "),""))</f>
        <v xml:space="preserve"> </v>
      </c>
      <c r="D4" s="262" t="str">
        <f>IF( AND(SOL_FECHA_INI&lt;&gt;"",SOL_FECHA_FIN&lt;&gt;""),"Intervalo de fechas evaluable","")</f>
        <v/>
      </c>
      <c r="E4" s="263"/>
      <c r="F4" s="258"/>
      <c r="G4" s="239"/>
      <c r="H4" s="224"/>
    </row>
    <row r="5" spans="2:8" ht="15.75" customHeight="1" thickBot="1" x14ac:dyDescent="0.3">
      <c r="B5" s="58"/>
      <c r="C5" s="261"/>
      <c r="D5" s="128" t="str">
        <f>IF(ISBLANK(SOL_FECHA_INI),"",SOL_FECHA_INI)</f>
        <v/>
      </c>
      <c r="E5" s="129" t="str">
        <f>IF(ISBLANK(SOL_FECHA_FIN),"",SOL_FECHA_FIN+365)</f>
        <v/>
      </c>
      <c r="F5" s="259"/>
      <c r="G5" s="240"/>
      <c r="H5" s="225"/>
    </row>
    <row r="6" spans="2:8" s="62" customFormat="1" ht="38.25" customHeight="1" thickBot="1" x14ac:dyDescent="0.35">
      <c r="B6" s="60" t="s">
        <v>86</v>
      </c>
      <c r="C6" s="61"/>
      <c r="D6" s="61"/>
      <c r="E6" s="100" t="s">
        <v>8</v>
      </c>
      <c r="F6" s="171">
        <f>MIN(40,SUM(F7+F8+F9+F10+F27))</f>
        <v>0</v>
      </c>
      <c r="G6" s="172">
        <f>MIN(40,SUM(G7+G8+G9+G10+G27))</f>
        <v>0</v>
      </c>
      <c r="H6" s="177"/>
    </row>
    <row r="7" spans="2:8" ht="20.100000000000001" customHeight="1" x14ac:dyDescent="0.3">
      <c r="B7" s="243" t="s">
        <v>34</v>
      </c>
      <c r="C7" s="244"/>
      <c r="D7" s="65"/>
      <c r="E7" s="11"/>
      <c r="F7" s="112">
        <f>IF(OR(D7="",E7=""),0,VLOOKUP(D7,MSI_NO,2,FALSE))</f>
        <v>0</v>
      </c>
      <c r="G7" s="109">
        <f>F7</f>
        <v>0</v>
      </c>
      <c r="H7" s="178"/>
    </row>
    <row r="8" spans="2:8" ht="20.100000000000001" customHeight="1" x14ac:dyDescent="0.3">
      <c r="B8" s="247" t="s">
        <v>35</v>
      </c>
      <c r="C8" s="248"/>
      <c r="D8" s="65"/>
      <c r="E8" s="11"/>
      <c r="F8" s="112">
        <f>IF(OR(D8="",E8=""),0,VLOOKUP(D8,MSI_NO,2,FALSE))</f>
        <v>0</v>
      </c>
      <c r="G8" s="109">
        <f t="shared" ref="G8:G9" si="0">F8</f>
        <v>0</v>
      </c>
      <c r="H8" s="179"/>
    </row>
    <row r="9" spans="2:8" ht="20.100000000000001" customHeight="1" thickBot="1" x14ac:dyDescent="0.35">
      <c r="B9" s="247" t="s">
        <v>36</v>
      </c>
      <c r="C9" s="248"/>
      <c r="D9" s="65"/>
      <c r="E9" s="11"/>
      <c r="F9" s="112">
        <f>IF(OR(D9="",E9=""),0,VLOOKUP(D9,MSI_NO,2,FALSE))</f>
        <v>0</v>
      </c>
      <c r="G9" s="149">
        <f t="shared" si="0"/>
        <v>0</v>
      </c>
      <c r="H9" s="180"/>
    </row>
    <row r="10" spans="2:8" ht="20.100000000000001" customHeight="1" x14ac:dyDescent="0.3">
      <c r="B10" s="254" t="s">
        <v>37</v>
      </c>
      <c r="C10" s="255"/>
      <c r="D10" s="255"/>
      <c r="E10" s="256"/>
      <c r="F10" s="113">
        <f>MIN(12,SUM(F11+F15+F19+F23))</f>
        <v>0</v>
      </c>
      <c r="G10" s="150">
        <f>MIN(12,SUM(G11+G15+G19+G23))</f>
        <v>0</v>
      </c>
      <c r="H10" s="181"/>
    </row>
    <row r="11" spans="2:8" ht="18" customHeight="1" thickBot="1" x14ac:dyDescent="0.35">
      <c r="B11" s="245" t="s">
        <v>38</v>
      </c>
      <c r="C11" s="251"/>
      <c r="D11" s="63" t="s">
        <v>116</v>
      </c>
      <c r="E11" s="117" t="s">
        <v>61</v>
      </c>
      <c r="F11" s="114">
        <f>SUM(F12:F14)</f>
        <v>0</v>
      </c>
      <c r="G11" s="151">
        <f>SUM(G12:G14)</f>
        <v>0</v>
      </c>
      <c r="H11" s="181"/>
    </row>
    <row r="12" spans="2:8" s="66" customFormat="1" ht="16.5" x14ac:dyDescent="0.3">
      <c r="B12" s="249"/>
      <c r="C12" s="250"/>
      <c r="D12" s="65"/>
      <c r="E12" s="11"/>
      <c r="F12" s="115">
        <f>ROUND(IF(AND(B12&lt;&gt;"",E12&lt;&gt;""),D12*(2.5/12),0),3)</f>
        <v>0</v>
      </c>
      <c r="G12" s="95">
        <f>F12</f>
        <v>0</v>
      </c>
      <c r="H12" s="182"/>
    </row>
    <row r="13" spans="2:8" s="66" customFormat="1" ht="16.5" x14ac:dyDescent="0.3">
      <c r="B13" s="249"/>
      <c r="C13" s="250"/>
      <c r="D13" s="65"/>
      <c r="E13" s="11"/>
      <c r="F13" s="115">
        <f>ROUND(IF(AND(B13&lt;&gt;"",E13&lt;&gt;""),D13*(2.5/12),0),3)</f>
        <v>0</v>
      </c>
      <c r="G13" s="91">
        <f t="shared" ref="G13:G14" si="1">F13</f>
        <v>0</v>
      </c>
      <c r="H13" s="183"/>
    </row>
    <row r="14" spans="2:8" s="66" customFormat="1" ht="17.25" thickBot="1" x14ac:dyDescent="0.35">
      <c r="B14" s="249"/>
      <c r="C14" s="250"/>
      <c r="D14" s="65"/>
      <c r="E14" s="11"/>
      <c r="F14" s="115">
        <f>ROUND(IF(AND(B14&lt;&gt;"",E14&lt;&gt;""),D14*(2.5/12),0),3)</f>
        <v>0</v>
      </c>
      <c r="G14" s="91">
        <f t="shared" si="1"/>
        <v>0</v>
      </c>
      <c r="H14" s="184"/>
    </row>
    <row r="15" spans="2:8" ht="18" customHeight="1" x14ac:dyDescent="0.3">
      <c r="B15" s="245" t="s">
        <v>39</v>
      </c>
      <c r="C15" s="251"/>
      <c r="D15" s="63" t="s">
        <v>116</v>
      </c>
      <c r="E15" s="117" t="s">
        <v>61</v>
      </c>
      <c r="F15" s="114">
        <f>SUM(F16:F18)</f>
        <v>0</v>
      </c>
      <c r="G15" s="111">
        <f>SUM(G16:G18)</f>
        <v>0</v>
      </c>
      <c r="H15" s="181"/>
    </row>
    <row r="16" spans="2:8" s="66" customFormat="1" ht="16.5" x14ac:dyDescent="0.3">
      <c r="B16" s="249"/>
      <c r="C16" s="250"/>
      <c r="D16" s="65"/>
      <c r="E16" s="11"/>
      <c r="F16" s="115">
        <f>ROUND(IF(AND(B16&lt;&gt;"",E16&lt;&gt;""),D16*(1.5/12),0),3)</f>
        <v>0</v>
      </c>
      <c r="G16" s="91">
        <f>F16</f>
        <v>0</v>
      </c>
      <c r="H16" s="183"/>
    </row>
    <row r="17" spans="2:8" s="66" customFormat="1" ht="16.5" x14ac:dyDescent="0.3">
      <c r="B17" s="249"/>
      <c r="C17" s="250"/>
      <c r="D17" s="65"/>
      <c r="E17" s="11"/>
      <c r="F17" s="115">
        <f>ROUND(IF(AND(B17&lt;&gt;"",E17&lt;&gt;""),D17*(1.5/12),0),3)</f>
        <v>0</v>
      </c>
      <c r="G17" s="91">
        <f t="shared" ref="G17:G18" si="2">F17</f>
        <v>0</v>
      </c>
      <c r="H17" s="183"/>
    </row>
    <row r="18" spans="2:8" s="66" customFormat="1" ht="16.5" x14ac:dyDescent="0.3">
      <c r="B18" s="249"/>
      <c r="C18" s="250"/>
      <c r="D18" s="65"/>
      <c r="E18" s="11"/>
      <c r="F18" s="115">
        <f t="shared" ref="F18" si="3">ROUND(IF(AND(B18&lt;&gt;"",E18&lt;&gt;""),D18*(1.5/12),0),3)</f>
        <v>0</v>
      </c>
      <c r="G18" s="91">
        <f t="shared" si="2"/>
        <v>0</v>
      </c>
      <c r="H18" s="183"/>
    </row>
    <row r="19" spans="2:8" ht="20.100000000000001" customHeight="1" x14ac:dyDescent="0.3">
      <c r="B19" s="245" t="s">
        <v>40</v>
      </c>
      <c r="C19" s="251"/>
      <c r="D19" s="63" t="s">
        <v>116</v>
      </c>
      <c r="E19" s="117" t="s">
        <v>61</v>
      </c>
      <c r="F19" s="114">
        <f>SUM(F20:F22)</f>
        <v>0</v>
      </c>
      <c r="G19" s="111">
        <f>SUM(G20:G22)</f>
        <v>0</v>
      </c>
      <c r="H19" s="181"/>
    </row>
    <row r="20" spans="2:8" s="66" customFormat="1" ht="20.100000000000001" customHeight="1" x14ac:dyDescent="0.3">
      <c r="B20" s="241"/>
      <c r="C20" s="242"/>
      <c r="D20" s="65"/>
      <c r="E20" s="11"/>
      <c r="F20" s="115">
        <f t="shared" ref="F20:F22" si="4">ROUND(IF(AND(B20&lt;&gt;"",E20&lt;&gt;""),D20*(2.5/12),0),3)</f>
        <v>0</v>
      </c>
      <c r="G20" s="91">
        <f>F20</f>
        <v>0</v>
      </c>
      <c r="H20" s="183"/>
    </row>
    <row r="21" spans="2:8" s="66" customFormat="1" ht="20.100000000000001" customHeight="1" x14ac:dyDescent="0.3">
      <c r="B21" s="249"/>
      <c r="C21" s="250"/>
      <c r="D21" s="65"/>
      <c r="E21" s="11"/>
      <c r="F21" s="115">
        <f t="shared" si="4"/>
        <v>0</v>
      </c>
      <c r="G21" s="91">
        <f t="shared" ref="G21:G22" si="5">F21</f>
        <v>0</v>
      </c>
      <c r="H21" s="183"/>
    </row>
    <row r="22" spans="2:8" s="66" customFormat="1" ht="20.100000000000001" customHeight="1" x14ac:dyDescent="0.3">
      <c r="B22" s="249"/>
      <c r="C22" s="250"/>
      <c r="D22" s="65"/>
      <c r="E22" s="11"/>
      <c r="F22" s="115">
        <f t="shared" si="4"/>
        <v>0</v>
      </c>
      <c r="G22" s="91">
        <f t="shared" si="5"/>
        <v>0</v>
      </c>
      <c r="H22" s="183"/>
    </row>
    <row r="23" spans="2:8" ht="20.100000000000001" customHeight="1" x14ac:dyDescent="0.3">
      <c r="B23" s="245" t="s">
        <v>41</v>
      </c>
      <c r="C23" s="251"/>
      <c r="D23" s="63" t="s">
        <v>116</v>
      </c>
      <c r="E23" s="117" t="s">
        <v>61</v>
      </c>
      <c r="F23" s="114">
        <f>SUM(F24:F26)</f>
        <v>0</v>
      </c>
      <c r="G23" s="111">
        <f>SUM(G24:G26)</f>
        <v>0</v>
      </c>
      <c r="H23" s="181"/>
    </row>
    <row r="24" spans="2:8" s="66" customFormat="1" ht="20.100000000000001" customHeight="1" x14ac:dyDescent="0.3">
      <c r="B24" s="241"/>
      <c r="C24" s="242"/>
      <c r="D24" s="65"/>
      <c r="E24" s="11"/>
      <c r="F24" s="115">
        <f>ROUND(IF(AND(B24&lt;&gt;"",E24&lt;&gt;""),D24*(1.5/12),0),3)</f>
        <v>0</v>
      </c>
      <c r="G24" s="91">
        <f>F24</f>
        <v>0</v>
      </c>
      <c r="H24" s="183"/>
    </row>
    <row r="25" spans="2:8" s="66" customFormat="1" ht="20.100000000000001" customHeight="1" x14ac:dyDescent="0.3">
      <c r="B25" s="249"/>
      <c r="C25" s="250"/>
      <c r="D25" s="65"/>
      <c r="E25" s="11"/>
      <c r="F25" s="115">
        <f t="shared" ref="F25:F26" si="6">ROUND(IF(AND(B25&lt;&gt;"",E25&lt;&gt;""),D25*(1.5/12),0),3)</f>
        <v>0</v>
      </c>
      <c r="G25" s="91">
        <f t="shared" ref="G25:G26" si="7">F25</f>
        <v>0</v>
      </c>
      <c r="H25" s="183"/>
    </row>
    <row r="26" spans="2:8" s="66" customFormat="1" ht="20.100000000000001" customHeight="1" x14ac:dyDescent="0.3">
      <c r="B26" s="249"/>
      <c r="C26" s="250"/>
      <c r="D26" s="65"/>
      <c r="E26" s="11"/>
      <c r="F26" s="115">
        <f t="shared" si="6"/>
        <v>0</v>
      </c>
      <c r="G26" s="91">
        <f t="shared" si="7"/>
        <v>0</v>
      </c>
      <c r="H26" s="183"/>
    </row>
    <row r="27" spans="2:8" ht="20.100000000000001" customHeight="1" x14ac:dyDescent="0.3">
      <c r="B27" s="254" t="s">
        <v>42</v>
      </c>
      <c r="C27" s="255"/>
      <c r="D27" s="255"/>
      <c r="E27" s="256"/>
      <c r="F27" s="113">
        <f>MIN(10,SUM(F28+F35))</f>
        <v>0</v>
      </c>
      <c r="G27" s="110">
        <f>MIN(10,SUM(G28+G35))</f>
        <v>0</v>
      </c>
      <c r="H27" s="181"/>
    </row>
    <row r="28" spans="2:8" ht="20.100000000000001" customHeight="1" x14ac:dyDescent="0.3">
      <c r="B28" s="245" t="s">
        <v>43</v>
      </c>
      <c r="C28" s="246"/>
      <c r="D28" s="63" t="s">
        <v>60</v>
      </c>
      <c r="E28" s="117" t="s">
        <v>61</v>
      </c>
      <c r="F28" s="114">
        <f>SUM(F29:F34)</f>
        <v>0</v>
      </c>
      <c r="G28" s="111">
        <f>SUM(G29:G34)</f>
        <v>0</v>
      </c>
      <c r="H28" s="181"/>
    </row>
    <row r="29" spans="2:8" s="66" customFormat="1" ht="20.100000000000001" customHeight="1" x14ac:dyDescent="0.3">
      <c r="B29" s="241"/>
      <c r="C29" s="242"/>
      <c r="D29" s="65"/>
      <c r="E29" s="11"/>
      <c r="F29" s="115">
        <f>ROUND(IF(AND(B29&lt;&gt;"",E29&lt;&gt;""),D29*(4),0),3)</f>
        <v>0</v>
      </c>
      <c r="G29" s="91">
        <f>F29</f>
        <v>0</v>
      </c>
      <c r="H29" s="183"/>
    </row>
    <row r="30" spans="2:8" s="66" customFormat="1" ht="20.100000000000001" customHeight="1" x14ac:dyDescent="0.3">
      <c r="B30" s="241"/>
      <c r="C30" s="242"/>
      <c r="D30" s="65"/>
      <c r="E30" s="11"/>
      <c r="F30" s="115">
        <f t="shared" ref="F30" si="8">ROUND(IF(AND(B30&lt;&gt;"",E30&lt;&gt;""),D30*(4),0),3)</f>
        <v>0</v>
      </c>
      <c r="G30" s="91">
        <f t="shared" ref="G30" si="9">F30</f>
        <v>0</v>
      </c>
      <c r="H30" s="183"/>
    </row>
    <row r="31" spans="2:8" s="66" customFormat="1" ht="20.100000000000001" customHeight="1" x14ac:dyDescent="0.3">
      <c r="B31" s="241"/>
      <c r="C31" s="242"/>
      <c r="D31" s="65"/>
      <c r="E31" s="11"/>
      <c r="F31" s="115">
        <f t="shared" ref="F31:F34" si="10">ROUND(IF(AND(B31&lt;&gt;"",E31&lt;&gt;""),D31*(4),0),3)</f>
        <v>0</v>
      </c>
      <c r="G31" s="91">
        <f t="shared" ref="G31:G34" si="11">F31</f>
        <v>0</v>
      </c>
      <c r="H31" s="183"/>
    </row>
    <row r="32" spans="2:8" s="66" customFormat="1" ht="20.100000000000001" customHeight="1" x14ac:dyDescent="0.3">
      <c r="B32" s="241"/>
      <c r="C32" s="242"/>
      <c r="D32" s="65"/>
      <c r="E32" s="11"/>
      <c r="F32" s="115">
        <f t="shared" ref="F32" si="12">ROUND(IF(AND(B32&lt;&gt;"",E32&lt;&gt;""),D32*(4),0),3)</f>
        <v>0</v>
      </c>
      <c r="G32" s="91">
        <f t="shared" ref="G32" si="13">F32</f>
        <v>0</v>
      </c>
      <c r="H32" s="183"/>
    </row>
    <row r="33" spans="2:8" s="66" customFormat="1" ht="20.100000000000001" customHeight="1" x14ac:dyDescent="0.3">
      <c r="B33" s="241"/>
      <c r="C33" s="242"/>
      <c r="D33" s="65"/>
      <c r="E33" s="11"/>
      <c r="F33" s="115">
        <f t="shared" si="10"/>
        <v>0</v>
      </c>
      <c r="G33" s="91">
        <f t="shared" si="11"/>
        <v>0</v>
      </c>
      <c r="H33" s="183"/>
    </row>
    <row r="34" spans="2:8" s="66" customFormat="1" ht="20.100000000000001" customHeight="1" x14ac:dyDescent="0.3">
      <c r="B34" s="249"/>
      <c r="C34" s="250"/>
      <c r="D34" s="65"/>
      <c r="E34" s="11"/>
      <c r="F34" s="115">
        <f t="shared" si="10"/>
        <v>0</v>
      </c>
      <c r="G34" s="91">
        <f t="shared" si="11"/>
        <v>0</v>
      </c>
      <c r="H34" s="179"/>
    </row>
    <row r="35" spans="2:8" ht="20.100000000000001" customHeight="1" x14ac:dyDescent="0.3">
      <c r="B35" s="245" t="s">
        <v>44</v>
      </c>
      <c r="C35" s="246"/>
      <c r="D35" s="63" t="s">
        <v>60</v>
      </c>
      <c r="E35" s="117" t="s">
        <v>61</v>
      </c>
      <c r="F35" s="114">
        <f>SUM(F36:F41)</f>
        <v>0</v>
      </c>
      <c r="G35" s="111">
        <f>SUM(G36:G41)</f>
        <v>0</v>
      </c>
      <c r="H35" s="181"/>
    </row>
    <row r="36" spans="2:8" s="66" customFormat="1" ht="20.100000000000001" customHeight="1" x14ac:dyDescent="0.3">
      <c r="B36" s="241"/>
      <c r="C36" s="242"/>
      <c r="D36" s="65"/>
      <c r="E36" s="11"/>
      <c r="F36" s="115">
        <f>ROUND(IF(AND(B36&lt;&gt;"",E36&lt;&gt;""),D36*(2),0),3)</f>
        <v>0</v>
      </c>
      <c r="G36" s="91">
        <f>F36</f>
        <v>0</v>
      </c>
      <c r="H36" s="183"/>
    </row>
    <row r="37" spans="2:8" s="66" customFormat="1" ht="20.100000000000001" customHeight="1" x14ac:dyDescent="0.3">
      <c r="B37" s="241"/>
      <c r="C37" s="242"/>
      <c r="D37" s="65"/>
      <c r="E37" s="11"/>
      <c r="F37" s="115">
        <f t="shared" ref="F37" si="14">ROUND(IF(AND(B37&lt;&gt;"",E37&lt;&gt;""),D37*(2),0),3)</f>
        <v>0</v>
      </c>
      <c r="G37" s="91">
        <f t="shared" ref="G37" si="15">F37</f>
        <v>0</v>
      </c>
      <c r="H37" s="183"/>
    </row>
    <row r="38" spans="2:8" s="66" customFormat="1" ht="20.100000000000001" customHeight="1" x14ac:dyDescent="0.3">
      <c r="B38" s="241"/>
      <c r="C38" s="242"/>
      <c r="D38" s="65"/>
      <c r="E38" s="11"/>
      <c r="F38" s="115">
        <f t="shared" ref="F38" si="16">ROUND(IF(AND(B38&lt;&gt;"",E38&lt;&gt;""),D38*(2),0),3)</f>
        <v>0</v>
      </c>
      <c r="G38" s="91">
        <f t="shared" ref="G38" si="17">F38</f>
        <v>0</v>
      </c>
      <c r="H38" s="183"/>
    </row>
    <row r="39" spans="2:8" s="66" customFormat="1" ht="20.100000000000001" customHeight="1" x14ac:dyDescent="0.3">
      <c r="B39" s="241"/>
      <c r="C39" s="242"/>
      <c r="D39" s="65"/>
      <c r="E39" s="11"/>
      <c r="F39" s="115">
        <f t="shared" ref="F39:F41" si="18">ROUND(IF(AND(B39&lt;&gt;"",E39&lt;&gt;""),D39*(2),0),3)</f>
        <v>0</v>
      </c>
      <c r="G39" s="91">
        <f t="shared" ref="G39:G41" si="19">F39</f>
        <v>0</v>
      </c>
      <c r="H39" s="183"/>
    </row>
    <row r="40" spans="2:8" s="66" customFormat="1" ht="20.100000000000001" customHeight="1" x14ac:dyDescent="0.3">
      <c r="B40" s="241"/>
      <c r="C40" s="242"/>
      <c r="D40" s="65"/>
      <c r="E40" s="11"/>
      <c r="F40" s="115">
        <f t="shared" si="18"/>
        <v>0</v>
      </c>
      <c r="G40" s="91">
        <f t="shared" si="19"/>
        <v>0</v>
      </c>
      <c r="H40" s="183"/>
    </row>
    <row r="41" spans="2:8" s="66" customFormat="1" ht="20.100000000000001" customHeight="1" thickBot="1" x14ac:dyDescent="0.35">
      <c r="B41" s="252"/>
      <c r="C41" s="253"/>
      <c r="D41" s="65"/>
      <c r="E41" s="12"/>
      <c r="F41" s="116">
        <f t="shared" si="18"/>
        <v>0</v>
      </c>
      <c r="G41" s="91">
        <f t="shared" si="19"/>
        <v>0</v>
      </c>
      <c r="H41" s="183"/>
    </row>
    <row r="42" spans="2:8" ht="18.75" thickBot="1" x14ac:dyDescent="0.35">
      <c r="B42" s="226" t="s">
        <v>140</v>
      </c>
      <c r="C42" s="227"/>
      <c r="D42" s="227"/>
      <c r="E42" s="228"/>
    </row>
    <row r="43" spans="2:8" ht="30" customHeight="1" x14ac:dyDescent="0.3">
      <c r="B43" s="229"/>
      <c r="C43" s="230"/>
      <c r="D43" s="230"/>
      <c r="E43" s="231"/>
    </row>
    <row r="44" spans="2:8" ht="30" customHeight="1" x14ac:dyDescent="0.3">
      <c r="B44" s="232"/>
      <c r="C44" s="233"/>
      <c r="D44" s="233"/>
      <c r="E44" s="234"/>
    </row>
    <row r="45" spans="2:8" ht="30" customHeight="1" thickBot="1" x14ac:dyDescent="0.35">
      <c r="B45" s="235"/>
      <c r="C45" s="236"/>
      <c r="D45" s="236"/>
      <c r="E45" s="237"/>
    </row>
  </sheetData>
  <sheetProtection algorithmName="SHA-512" hashValue="Ai2jRIJfkzZXtPwVafNncEJsitf5OOa/feMpNuWe0sFyyYd8JF91Ch6qVNC6T1QeJQQH1FQ+Lo/oRyk9xIDIlg==" saltValue="ujC4mnr+MwXThgrJ+KLAVA==" spinCount="100000" sheet="1" insertRows="0" deleteRows="0" selectLockedCells="1"/>
  <mergeCells count="42">
    <mergeCell ref="F2:F5"/>
    <mergeCell ref="B30:C30"/>
    <mergeCell ref="B38:C38"/>
    <mergeCell ref="B32:C32"/>
    <mergeCell ref="B37:C37"/>
    <mergeCell ref="C4:C5"/>
    <mergeCell ref="D4:E4"/>
    <mergeCell ref="B22:C22"/>
    <mergeCell ref="B23:C23"/>
    <mergeCell ref="B12:C12"/>
    <mergeCell ref="B20:C20"/>
    <mergeCell ref="B29:C29"/>
    <mergeCell ref="B33:C33"/>
    <mergeCell ref="B36:C36"/>
    <mergeCell ref="B40:C40"/>
    <mergeCell ref="B39:C39"/>
    <mergeCell ref="B35:C35"/>
    <mergeCell ref="B34:C34"/>
    <mergeCell ref="B10:E10"/>
    <mergeCell ref="B27:E27"/>
    <mergeCell ref="B21:C21"/>
    <mergeCell ref="B13:C13"/>
    <mergeCell ref="B14:C14"/>
    <mergeCell ref="B16:C16"/>
    <mergeCell ref="B17:C17"/>
    <mergeCell ref="B18:C18"/>
    <mergeCell ref="H2:H5"/>
    <mergeCell ref="B42:E42"/>
    <mergeCell ref="B43:E45"/>
    <mergeCell ref="G2:G5"/>
    <mergeCell ref="B31:C31"/>
    <mergeCell ref="B7:C7"/>
    <mergeCell ref="B28:C28"/>
    <mergeCell ref="B8:C8"/>
    <mergeCell ref="B9:C9"/>
    <mergeCell ref="B26:C26"/>
    <mergeCell ref="B24:C24"/>
    <mergeCell ref="B25:C25"/>
    <mergeCell ref="B11:C11"/>
    <mergeCell ref="B15:C15"/>
    <mergeCell ref="B19:C19"/>
    <mergeCell ref="B41:C41"/>
  </mergeCells>
  <dataValidations count="3">
    <dataValidation type="list" allowBlank="1" showInputMessage="1" showErrorMessage="1" promptTitle="Ayuda" prompt="Inserte SI o NO de la lista desplegable" sqref="D8:D9">
      <formula1>SI_NO</formula1>
    </dataValidation>
    <dataValidation type="list" allowBlank="1" showInputMessage="1" showErrorMessage="1" promptTitle="Ayuda:" prompt="Inserte SI o NO de la lista desplegable" sqref="D7">
      <formula1>SI_NO</formula1>
    </dataValidation>
    <dataValidation type="whole" allowBlank="1" showInputMessage="1" showErrorMessage="1" errorTitle="Corrija el dato" error="Por favor, introduzca un número entero" prompt="Introduzca un número entero" sqref="D12:D14 D16:D18 D20:D22 D24:D26 D29:D34 D36:D41">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6"/>
  <sheetViews>
    <sheetView topLeftCell="A71" workbookViewId="0">
      <selection activeCell="B84" sqref="B84:K86"/>
    </sheetView>
  </sheetViews>
  <sheetFormatPr baseColWidth="10" defaultColWidth="9.140625" defaultRowHeight="30" customHeight="1" x14ac:dyDescent="0.3"/>
  <cols>
    <col min="1" max="1" width="1.5703125" style="54" customWidth="1"/>
    <col min="2" max="2" width="44.140625" style="64" customWidth="1"/>
    <col min="3" max="3" width="11.28515625" style="54" customWidth="1"/>
    <col min="4" max="4" width="12.5703125" style="54" customWidth="1"/>
    <col min="5" max="5" width="14.5703125" style="54" customWidth="1"/>
    <col min="6" max="6" width="32" style="54" customWidth="1"/>
    <col min="7" max="7" width="14" style="54" customWidth="1"/>
    <col min="8" max="8" width="13.5703125" style="54" customWidth="1"/>
    <col min="9" max="9" width="17.28515625" style="54" customWidth="1"/>
    <col min="10" max="10" width="13.85546875" style="54" customWidth="1"/>
    <col min="11" max="11" width="16" style="54" customWidth="1"/>
    <col min="12" max="12" width="15" style="54" hidden="1" customWidth="1"/>
    <col min="13" max="13" width="14.5703125" style="54" hidden="1" customWidth="1"/>
    <col min="14" max="14" width="14.28515625" style="176" hidden="1" customWidth="1"/>
    <col min="15" max="15" width="18.85546875" style="176" hidden="1" customWidth="1"/>
    <col min="16" max="16384" width="9.140625" style="54"/>
  </cols>
  <sheetData>
    <row r="1" spans="2:15" ht="11.25" customHeight="1" thickBot="1" x14ac:dyDescent="0.35">
      <c r="B1" s="54"/>
    </row>
    <row r="2" spans="2:15" ht="30" customHeight="1" x14ac:dyDescent="0.3">
      <c r="B2" s="56"/>
      <c r="C2" s="285" t="s">
        <v>0</v>
      </c>
      <c r="D2" s="285"/>
      <c r="E2" s="285"/>
      <c r="F2" s="285"/>
      <c r="G2" s="285"/>
      <c r="H2" s="285"/>
      <c r="I2" s="285"/>
      <c r="J2" s="285"/>
      <c r="K2" s="286"/>
      <c r="L2" s="257" t="s">
        <v>131</v>
      </c>
      <c r="M2" s="238" t="s">
        <v>132</v>
      </c>
    </row>
    <row r="3" spans="2:15" ht="18.75" customHeight="1" x14ac:dyDescent="0.3">
      <c r="B3" s="58"/>
      <c r="C3" s="287" t="s">
        <v>119</v>
      </c>
      <c r="D3" s="287"/>
      <c r="E3" s="287"/>
      <c r="F3" s="287"/>
      <c r="G3" s="287"/>
      <c r="H3" s="287"/>
      <c r="I3" s="287"/>
      <c r="J3" s="287"/>
      <c r="K3" s="288"/>
      <c r="L3" s="258"/>
      <c r="M3" s="239"/>
    </row>
    <row r="4" spans="2:15" ht="17.25" customHeight="1" x14ac:dyDescent="0.3">
      <c r="B4" s="58"/>
      <c r="C4" s="289" t="str">
        <f>CONCATENATE(IF(SOL_NOMBRE&lt;&gt;"",UPPER(SOL_NOMBRE),"")," ",UPPER(SOL_APELLIDOS),IF(SOL_NIF&lt;&gt;"", CONCATENATE(" ( ",    SOL_NIF," ) "),""))</f>
        <v xml:space="preserve"> </v>
      </c>
      <c r="D4" s="289"/>
      <c r="E4" s="289"/>
      <c r="F4" s="289"/>
      <c r="G4" s="289"/>
      <c r="H4" s="138"/>
      <c r="I4" s="139" t="str">
        <f>IF( AND(SOL_FECHA_INI&lt;&gt;"",SOL_FECHA_FIN&lt;&gt;""),"Intervalo de fechas evaluable","")</f>
        <v/>
      </c>
      <c r="J4" s="139"/>
      <c r="K4" s="140"/>
      <c r="L4" s="258"/>
      <c r="M4" s="239"/>
    </row>
    <row r="5" spans="2:15" ht="15.75" customHeight="1" thickBot="1" x14ac:dyDescent="0.35">
      <c r="B5" s="148"/>
      <c r="C5" s="290"/>
      <c r="D5" s="290"/>
      <c r="E5" s="290"/>
      <c r="F5" s="290"/>
      <c r="G5" s="290"/>
      <c r="H5" s="141"/>
      <c r="I5" s="142" t="str">
        <f>IF(ISBLANK(SOL_FECHA_INI),"",SOL_FECHA_INI)</f>
        <v/>
      </c>
      <c r="J5" s="142" t="str">
        <f>IF(ISBLANK(SOL_FECHA_FIN),"",SOL_FECHA_FIN+365)</f>
        <v/>
      </c>
      <c r="K5" s="143"/>
      <c r="L5" s="259"/>
      <c r="M5" s="240"/>
    </row>
    <row r="6" spans="2:15" s="62" customFormat="1" ht="38.25" customHeight="1" thickBot="1" x14ac:dyDescent="0.35">
      <c r="B6" s="60" t="s">
        <v>9</v>
      </c>
      <c r="C6" s="61"/>
      <c r="D6" s="61"/>
      <c r="E6" s="61"/>
      <c r="F6" s="61"/>
      <c r="G6" s="61"/>
      <c r="H6" s="61"/>
      <c r="I6" s="61"/>
      <c r="J6" s="61"/>
      <c r="K6" s="69"/>
      <c r="L6" s="173">
        <f>SUM(L7+L30+L41+L46)</f>
        <v>0</v>
      </c>
      <c r="M6" s="174">
        <f>SUM(M7+M30+M41+M46)</f>
        <v>0</v>
      </c>
      <c r="N6" s="185"/>
      <c r="O6" s="185"/>
    </row>
    <row r="7" spans="2:15" s="62" customFormat="1" ht="38.25" customHeight="1" thickBot="1" x14ac:dyDescent="0.35">
      <c r="B7" s="292" t="s">
        <v>10</v>
      </c>
      <c r="C7" s="293"/>
      <c r="D7" s="293"/>
      <c r="E7" s="293"/>
      <c r="F7" s="293"/>
      <c r="G7" s="293"/>
      <c r="H7" s="293"/>
      <c r="I7" s="293"/>
      <c r="J7" s="293"/>
      <c r="K7" s="294"/>
      <c r="L7" s="70">
        <f>SUM(L8+L13+L18)</f>
        <v>0</v>
      </c>
      <c r="M7" s="162">
        <f>SUM(M8+M13+M18)</f>
        <v>0</v>
      </c>
      <c r="N7" s="185"/>
      <c r="O7" s="185"/>
    </row>
    <row r="8" spans="2:15" s="62" customFormat="1" ht="21" customHeight="1" x14ac:dyDescent="0.25">
      <c r="B8" s="295" t="s">
        <v>87</v>
      </c>
      <c r="C8" s="296"/>
      <c r="D8" s="296"/>
      <c r="E8" s="296"/>
      <c r="F8" s="296"/>
      <c r="G8" s="296"/>
      <c r="H8" s="296"/>
      <c r="I8" s="296"/>
      <c r="J8" s="296"/>
      <c r="K8" s="297"/>
      <c r="L8" s="299">
        <f>SUM(L10:L12)</f>
        <v>0</v>
      </c>
      <c r="M8" s="335">
        <f>SUM(M10:M12)</f>
        <v>0</v>
      </c>
      <c r="N8" s="280" t="s">
        <v>139</v>
      </c>
      <c r="O8" s="281"/>
    </row>
    <row r="9" spans="2:15" ht="27.75" customHeight="1" thickBot="1" x14ac:dyDescent="0.3">
      <c r="B9" s="298" t="s">
        <v>11</v>
      </c>
      <c r="C9" s="291"/>
      <c r="D9" s="291"/>
      <c r="E9" s="291"/>
      <c r="F9" s="291"/>
      <c r="G9" s="291"/>
      <c r="H9" s="291" t="s">
        <v>15</v>
      </c>
      <c r="I9" s="291"/>
      <c r="J9" s="71" t="s">
        <v>12</v>
      </c>
      <c r="K9" s="85" t="s">
        <v>13</v>
      </c>
      <c r="L9" s="299"/>
      <c r="M9" s="336"/>
      <c r="N9" s="282"/>
      <c r="O9" s="283"/>
    </row>
    <row r="10" spans="2:15" s="66" customFormat="1" ht="20.100000000000001" customHeight="1" x14ac:dyDescent="0.3">
      <c r="B10" s="266"/>
      <c r="C10" s="267"/>
      <c r="D10" s="267"/>
      <c r="E10" s="267"/>
      <c r="F10" s="267"/>
      <c r="G10" s="268"/>
      <c r="H10" s="269"/>
      <c r="I10" s="268"/>
      <c r="J10" s="154"/>
      <c r="K10" s="11"/>
      <c r="L10" s="90">
        <f>IF(AND(B10&lt;&gt;"",K10&lt;&gt;""),1,0)</f>
        <v>0</v>
      </c>
      <c r="M10" s="95">
        <f>L10</f>
        <v>0</v>
      </c>
      <c r="N10" s="264"/>
      <c r="O10" s="265"/>
    </row>
    <row r="11" spans="2:15" s="66" customFormat="1" ht="20.100000000000001" customHeight="1" x14ac:dyDescent="0.3">
      <c r="B11" s="266"/>
      <c r="C11" s="267"/>
      <c r="D11" s="267"/>
      <c r="E11" s="267"/>
      <c r="F11" s="267"/>
      <c r="G11" s="268"/>
      <c r="H11" s="269"/>
      <c r="I11" s="268"/>
      <c r="J11" s="154"/>
      <c r="K11" s="11"/>
      <c r="L11" s="90">
        <f t="shared" ref="L11:L12" si="0">IF(AND(B11&lt;&gt;"",K11&lt;&gt;""),1,0)</f>
        <v>0</v>
      </c>
      <c r="M11" s="91">
        <f t="shared" ref="M11:M12" si="1">L11</f>
        <v>0</v>
      </c>
      <c r="N11" s="264"/>
      <c r="O11" s="265"/>
    </row>
    <row r="12" spans="2:15" s="66" customFormat="1" ht="20.100000000000001" customHeight="1" thickBot="1" x14ac:dyDescent="0.35">
      <c r="B12" s="266"/>
      <c r="C12" s="267"/>
      <c r="D12" s="267"/>
      <c r="E12" s="267"/>
      <c r="F12" s="267"/>
      <c r="G12" s="268"/>
      <c r="H12" s="269"/>
      <c r="I12" s="268"/>
      <c r="J12" s="154"/>
      <c r="K12" s="11"/>
      <c r="L12" s="90">
        <f t="shared" si="0"/>
        <v>0</v>
      </c>
      <c r="M12" s="91">
        <f t="shared" si="1"/>
        <v>0</v>
      </c>
      <c r="N12" s="264"/>
      <c r="O12" s="265"/>
    </row>
    <row r="13" spans="2:15" s="62" customFormat="1" ht="23.25" customHeight="1" x14ac:dyDescent="0.3">
      <c r="B13" s="72" t="s">
        <v>62</v>
      </c>
      <c r="C13" s="73"/>
      <c r="D13" s="73"/>
      <c r="E13" s="73"/>
      <c r="F13" s="73"/>
      <c r="G13" s="73"/>
      <c r="H13" s="73"/>
      <c r="I13" s="73"/>
      <c r="J13" s="73"/>
      <c r="K13" s="97"/>
      <c r="L13" s="299">
        <f>SUM(L15:L17)</f>
        <v>0</v>
      </c>
      <c r="M13" s="299">
        <f>SUM(M15:M17)</f>
        <v>0</v>
      </c>
      <c r="N13" s="284"/>
      <c r="O13" s="284"/>
    </row>
    <row r="14" spans="2:15" ht="27.75" customHeight="1" x14ac:dyDescent="0.3">
      <c r="B14" s="298" t="s">
        <v>11</v>
      </c>
      <c r="C14" s="291"/>
      <c r="D14" s="291"/>
      <c r="E14" s="291"/>
      <c r="F14" s="291"/>
      <c r="G14" s="74" t="s">
        <v>14</v>
      </c>
      <c r="H14" s="291" t="s">
        <v>15</v>
      </c>
      <c r="I14" s="291"/>
      <c r="J14" s="71" t="s">
        <v>12</v>
      </c>
      <c r="K14" s="85" t="s">
        <v>13</v>
      </c>
      <c r="L14" s="299"/>
      <c r="M14" s="299"/>
      <c r="N14" s="284"/>
      <c r="O14" s="284"/>
    </row>
    <row r="15" spans="2:15" s="66" customFormat="1" ht="20.100000000000001" customHeight="1" x14ac:dyDescent="0.3">
      <c r="B15" s="266"/>
      <c r="C15" s="267"/>
      <c r="D15" s="267"/>
      <c r="E15" s="267"/>
      <c r="F15" s="268"/>
      <c r="G15" s="155"/>
      <c r="H15" s="269"/>
      <c r="I15" s="268"/>
      <c r="J15" s="154"/>
      <c r="K15" s="11"/>
      <c r="L15" s="90">
        <f>IF(AND(B15&lt;&gt;"",K15&lt;&gt;""),0.25,0)</f>
        <v>0</v>
      </c>
      <c r="M15" s="91">
        <f>L15</f>
        <v>0</v>
      </c>
      <c r="N15" s="264"/>
      <c r="O15" s="265"/>
    </row>
    <row r="16" spans="2:15" s="66" customFormat="1" ht="20.100000000000001" customHeight="1" x14ac:dyDescent="0.3">
      <c r="B16" s="266"/>
      <c r="C16" s="267"/>
      <c r="D16" s="267"/>
      <c r="E16" s="267"/>
      <c r="F16" s="268"/>
      <c r="G16" s="155"/>
      <c r="H16" s="269"/>
      <c r="I16" s="268"/>
      <c r="J16" s="154"/>
      <c r="K16" s="11"/>
      <c r="L16" s="90">
        <f t="shared" ref="L16:L17" si="2">IF(AND(B16&lt;&gt;"",K16&lt;&gt;""),0.25,0)</f>
        <v>0</v>
      </c>
      <c r="M16" s="91">
        <f t="shared" ref="M16:M17" si="3">L16</f>
        <v>0</v>
      </c>
      <c r="N16" s="264"/>
      <c r="O16" s="265"/>
    </row>
    <row r="17" spans="2:15" s="66" customFormat="1" ht="20.100000000000001" customHeight="1" x14ac:dyDescent="0.3">
      <c r="B17" s="266"/>
      <c r="C17" s="267"/>
      <c r="D17" s="267"/>
      <c r="E17" s="267"/>
      <c r="F17" s="268"/>
      <c r="G17" s="155"/>
      <c r="H17" s="269"/>
      <c r="I17" s="268"/>
      <c r="J17" s="154"/>
      <c r="K17" s="11"/>
      <c r="L17" s="90">
        <f t="shared" si="2"/>
        <v>0</v>
      </c>
      <c r="M17" s="91">
        <f t="shared" si="3"/>
        <v>0</v>
      </c>
      <c r="N17" s="264"/>
      <c r="O17" s="265"/>
    </row>
    <row r="18" spans="2:15" s="62" customFormat="1" ht="36.75" customHeight="1" x14ac:dyDescent="0.3">
      <c r="B18" s="295" t="s">
        <v>88</v>
      </c>
      <c r="C18" s="296"/>
      <c r="D18" s="296"/>
      <c r="E18" s="296"/>
      <c r="F18" s="296"/>
      <c r="G18" s="296"/>
      <c r="H18" s="296"/>
      <c r="I18" s="296"/>
      <c r="J18" s="296"/>
      <c r="K18" s="297"/>
      <c r="L18" s="299">
        <f>SUM(L20:L29)</f>
        <v>0</v>
      </c>
      <c r="M18" s="299">
        <f>SUM(M20:M29)</f>
        <v>0</v>
      </c>
      <c r="N18" s="284"/>
      <c r="O18" s="284"/>
    </row>
    <row r="19" spans="2:15" ht="27.75" customHeight="1" x14ac:dyDescent="0.3">
      <c r="B19" s="337" t="s">
        <v>11</v>
      </c>
      <c r="C19" s="338"/>
      <c r="D19" s="338"/>
      <c r="E19" s="338"/>
      <c r="F19" s="71" t="s">
        <v>45</v>
      </c>
      <c r="G19" s="291" t="s">
        <v>15</v>
      </c>
      <c r="H19" s="291"/>
      <c r="I19" s="291"/>
      <c r="J19" s="71" t="s">
        <v>12</v>
      </c>
      <c r="K19" s="85" t="s">
        <v>13</v>
      </c>
      <c r="L19" s="299"/>
      <c r="M19" s="299"/>
      <c r="N19" s="284"/>
      <c r="O19" s="284"/>
    </row>
    <row r="20" spans="2:15" s="66" customFormat="1" ht="20.100000000000001" customHeight="1" x14ac:dyDescent="0.3">
      <c r="B20" s="302"/>
      <c r="C20" s="303"/>
      <c r="D20" s="303"/>
      <c r="E20" s="303"/>
      <c r="F20" s="18"/>
      <c r="G20" s="269"/>
      <c r="H20" s="267"/>
      <c r="I20" s="268"/>
      <c r="J20" s="154"/>
      <c r="K20" s="11"/>
      <c r="L20" s="90">
        <f t="shared" ref="L20:L29" si="4">IF(OR(B20="",K20=""),0,VLOOKUP(F20,MCUARTILES_ARTICULOS,2,FALSE))</f>
        <v>0</v>
      </c>
      <c r="M20" s="91">
        <f>L20</f>
        <v>0</v>
      </c>
      <c r="N20" s="264"/>
      <c r="O20" s="265"/>
    </row>
    <row r="21" spans="2:15" s="66" customFormat="1" ht="20.100000000000001" customHeight="1" x14ac:dyDescent="0.3">
      <c r="B21" s="302"/>
      <c r="C21" s="303"/>
      <c r="D21" s="303"/>
      <c r="E21" s="303"/>
      <c r="F21" s="18"/>
      <c r="G21" s="269"/>
      <c r="H21" s="267"/>
      <c r="I21" s="268"/>
      <c r="J21" s="154"/>
      <c r="K21" s="11"/>
      <c r="L21" s="90">
        <f t="shared" ref="L21:L24" si="5">IF(OR(B21="",K21=""),0,VLOOKUP(F21,MCUARTILES_ARTICULOS,2,FALSE))</f>
        <v>0</v>
      </c>
      <c r="M21" s="91">
        <f t="shared" ref="M21:M24" si="6">L21</f>
        <v>0</v>
      </c>
      <c r="N21" s="264"/>
      <c r="O21" s="265"/>
    </row>
    <row r="22" spans="2:15" s="66" customFormat="1" ht="20.100000000000001" customHeight="1" x14ac:dyDescent="0.3">
      <c r="B22" s="302"/>
      <c r="C22" s="303"/>
      <c r="D22" s="303"/>
      <c r="E22" s="303"/>
      <c r="F22" s="18"/>
      <c r="G22" s="269"/>
      <c r="H22" s="267"/>
      <c r="I22" s="268"/>
      <c r="J22" s="154"/>
      <c r="K22" s="11"/>
      <c r="L22" s="90">
        <f t="shared" si="5"/>
        <v>0</v>
      </c>
      <c r="M22" s="91">
        <f t="shared" si="6"/>
        <v>0</v>
      </c>
      <c r="N22" s="264"/>
      <c r="O22" s="265"/>
    </row>
    <row r="23" spans="2:15" s="66" customFormat="1" ht="20.100000000000001" customHeight="1" x14ac:dyDescent="0.3">
      <c r="B23" s="302"/>
      <c r="C23" s="303"/>
      <c r="D23" s="303"/>
      <c r="E23" s="303"/>
      <c r="F23" s="18"/>
      <c r="G23" s="269"/>
      <c r="H23" s="267"/>
      <c r="I23" s="268"/>
      <c r="J23" s="154"/>
      <c r="K23" s="11"/>
      <c r="L23" s="90">
        <f t="shared" si="5"/>
        <v>0</v>
      </c>
      <c r="M23" s="91">
        <f t="shared" si="6"/>
        <v>0</v>
      </c>
      <c r="N23" s="264"/>
      <c r="O23" s="265"/>
    </row>
    <row r="24" spans="2:15" s="66" customFormat="1" ht="20.100000000000001" customHeight="1" x14ac:dyDescent="0.3">
      <c r="B24" s="302"/>
      <c r="C24" s="303"/>
      <c r="D24" s="303"/>
      <c r="E24" s="303"/>
      <c r="F24" s="18"/>
      <c r="G24" s="269"/>
      <c r="H24" s="267"/>
      <c r="I24" s="268"/>
      <c r="J24" s="154"/>
      <c r="K24" s="11"/>
      <c r="L24" s="90">
        <f t="shared" si="5"/>
        <v>0</v>
      </c>
      <c r="M24" s="91">
        <f t="shared" si="6"/>
        <v>0</v>
      </c>
      <c r="N24" s="264"/>
      <c r="O24" s="265"/>
    </row>
    <row r="25" spans="2:15" s="66" customFormat="1" ht="20.100000000000001" customHeight="1" x14ac:dyDescent="0.3">
      <c r="B25" s="302"/>
      <c r="C25" s="303"/>
      <c r="D25" s="303"/>
      <c r="E25" s="303"/>
      <c r="F25" s="18"/>
      <c r="G25" s="269"/>
      <c r="H25" s="267"/>
      <c r="I25" s="268"/>
      <c r="J25" s="154"/>
      <c r="K25" s="11"/>
      <c r="L25" s="90">
        <f t="shared" si="4"/>
        <v>0</v>
      </c>
      <c r="M25" s="91">
        <f t="shared" ref="M25:M29" si="7">L25</f>
        <v>0</v>
      </c>
      <c r="N25" s="264"/>
      <c r="O25" s="265"/>
    </row>
    <row r="26" spans="2:15" s="66" customFormat="1" ht="20.100000000000001" customHeight="1" x14ac:dyDescent="0.3">
      <c r="B26" s="302"/>
      <c r="C26" s="303"/>
      <c r="D26" s="303"/>
      <c r="E26" s="303"/>
      <c r="F26" s="18"/>
      <c r="G26" s="269"/>
      <c r="H26" s="267"/>
      <c r="I26" s="268"/>
      <c r="J26" s="154"/>
      <c r="K26" s="11"/>
      <c r="L26" s="90">
        <f t="shared" si="4"/>
        <v>0</v>
      </c>
      <c r="M26" s="91">
        <f t="shared" si="7"/>
        <v>0</v>
      </c>
      <c r="N26" s="264"/>
      <c r="O26" s="265"/>
    </row>
    <row r="27" spans="2:15" s="66" customFormat="1" ht="20.100000000000001" customHeight="1" x14ac:dyDescent="0.3">
      <c r="B27" s="302"/>
      <c r="C27" s="303"/>
      <c r="D27" s="303"/>
      <c r="E27" s="303"/>
      <c r="F27" s="18"/>
      <c r="G27" s="269"/>
      <c r="H27" s="267"/>
      <c r="I27" s="268"/>
      <c r="J27" s="154"/>
      <c r="K27" s="11"/>
      <c r="L27" s="90">
        <f t="shared" si="4"/>
        <v>0</v>
      </c>
      <c r="M27" s="91">
        <f t="shared" si="7"/>
        <v>0</v>
      </c>
      <c r="N27" s="264"/>
      <c r="O27" s="265"/>
    </row>
    <row r="28" spans="2:15" s="66" customFormat="1" ht="20.100000000000001" customHeight="1" x14ac:dyDescent="0.3">
      <c r="B28" s="302"/>
      <c r="C28" s="303"/>
      <c r="D28" s="303"/>
      <c r="E28" s="303"/>
      <c r="F28" s="18"/>
      <c r="G28" s="269"/>
      <c r="H28" s="267"/>
      <c r="I28" s="268"/>
      <c r="J28" s="154"/>
      <c r="K28" s="11"/>
      <c r="L28" s="90">
        <f t="shared" si="4"/>
        <v>0</v>
      </c>
      <c r="M28" s="91">
        <f t="shared" si="7"/>
        <v>0</v>
      </c>
      <c r="N28" s="264"/>
      <c r="O28" s="265"/>
    </row>
    <row r="29" spans="2:15" s="66" customFormat="1" ht="20.100000000000001" customHeight="1" thickBot="1" x14ac:dyDescent="0.35">
      <c r="B29" s="310"/>
      <c r="C29" s="311"/>
      <c r="D29" s="311"/>
      <c r="E29" s="311"/>
      <c r="F29" s="45"/>
      <c r="G29" s="304"/>
      <c r="H29" s="305"/>
      <c r="I29" s="306"/>
      <c r="J29" s="156"/>
      <c r="K29" s="46"/>
      <c r="L29" s="92">
        <f t="shared" si="4"/>
        <v>0</v>
      </c>
      <c r="M29" s="93">
        <f t="shared" si="7"/>
        <v>0</v>
      </c>
      <c r="N29" s="264"/>
      <c r="O29" s="265"/>
    </row>
    <row r="30" spans="2:15" ht="38.25" customHeight="1" x14ac:dyDescent="0.3">
      <c r="B30" s="307" t="s">
        <v>89</v>
      </c>
      <c r="C30" s="308"/>
      <c r="D30" s="308"/>
      <c r="E30" s="308"/>
      <c r="F30" s="308"/>
      <c r="G30" s="308"/>
      <c r="H30" s="308"/>
      <c r="I30" s="308"/>
      <c r="J30" s="308"/>
      <c r="K30" s="309"/>
      <c r="L30" s="75">
        <f>SUM(L31+L36)</f>
        <v>0</v>
      </c>
      <c r="M30" s="75">
        <f>SUM(M31+M36)</f>
        <v>0</v>
      </c>
    </row>
    <row r="31" spans="2:15" s="62" customFormat="1" ht="23.25" customHeight="1" x14ac:dyDescent="0.3">
      <c r="B31" s="300" t="s">
        <v>90</v>
      </c>
      <c r="C31" s="301"/>
      <c r="D31" s="301"/>
      <c r="E31" s="301"/>
      <c r="F31" s="301"/>
      <c r="G31" s="77"/>
      <c r="H31" s="77"/>
      <c r="I31" s="77"/>
      <c r="J31" s="77"/>
      <c r="K31" s="78"/>
      <c r="L31" s="326">
        <f>SUM(L33:L35)</f>
        <v>0</v>
      </c>
      <c r="M31" s="325">
        <f>SUM(M33:M35)</f>
        <v>0</v>
      </c>
      <c r="N31" s="185"/>
      <c r="O31" s="185"/>
    </row>
    <row r="32" spans="2:15" ht="30" customHeight="1" thickBot="1" x14ac:dyDescent="0.35">
      <c r="B32" s="316" t="s">
        <v>92</v>
      </c>
      <c r="C32" s="317"/>
      <c r="D32" s="317"/>
      <c r="E32" s="317"/>
      <c r="F32" s="317"/>
      <c r="G32" s="317" t="s">
        <v>122</v>
      </c>
      <c r="H32" s="317"/>
      <c r="I32" s="79" t="s">
        <v>123</v>
      </c>
      <c r="J32" s="79" t="s">
        <v>12</v>
      </c>
      <c r="K32" s="80" t="s">
        <v>13</v>
      </c>
      <c r="L32" s="327"/>
      <c r="M32" s="327"/>
    </row>
    <row r="33" spans="2:15" s="66" customFormat="1" ht="20.100000000000001" customHeight="1" x14ac:dyDescent="0.3">
      <c r="B33" s="328"/>
      <c r="C33" s="329"/>
      <c r="D33" s="329"/>
      <c r="E33" s="329"/>
      <c r="F33" s="329"/>
      <c r="G33" s="318"/>
      <c r="H33" s="319"/>
      <c r="I33" s="160"/>
      <c r="J33" s="158"/>
      <c r="K33" s="49"/>
      <c r="L33" s="94">
        <f>IF(AND(B33&lt;&gt;"",K33&lt;&gt;""),(0.3*I33/12),0)</f>
        <v>0</v>
      </c>
      <c r="M33" s="95">
        <f>L33</f>
        <v>0</v>
      </c>
      <c r="N33" s="264"/>
      <c r="O33" s="265"/>
    </row>
    <row r="34" spans="2:15" s="66" customFormat="1" ht="20.100000000000001" customHeight="1" x14ac:dyDescent="0.3">
      <c r="B34" s="302"/>
      <c r="C34" s="303"/>
      <c r="D34" s="303"/>
      <c r="E34" s="303"/>
      <c r="F34" s="303"/>
      <c r="G34" s="269"/>
      <c r="H34" s="268"/>
      <c r="I34" s="155"/>
      <c r="J34" s="154"/>
      <c r="K34" s="11"/>
      <c r="L34" s="96">
        <f>IF(AND(B34&lt;&gt;"",K34&lt;&gt;""),(0.3*I34/12),0)</f>
        <v>0</v>
      </c>
      <c r="M34" s="91">
        <f t="shared" ref="M34:M35" si="8">L34</f>
        <v>0</v>
      </c>
      <c r="N34" s="264"/>
      <c r="O34" s="265"/>
    </row>
    <row r="35" spans="2:15" s="66" customFormat="1" ht="20.100000000000001" customHeight="1" thickBot="1" x14ac:dyDescent="0.35">
      <c r="B35" s="330"/>
      <c r="C35" s="331"/>
      <c r="D35" s="331"/>
      <c r="E35" s="331"/>
      <c r="F35" s="331"/>
      <c r="G35" s="320"/>
      <c r="H35" s="321"/>
      <c r="I35" s="157"/>
      <c r="J35" s="159"/>
      <c r="K35" s="12"/>
      <c r="L35" s="96">
        <f>IF(AND(B35&lt;&gt;"",K35&lt;&gt;""),(0.3*I35/12),0)</f>
        <v>0</v>
      </c>
      <c r="M35" s="91">
        <f t="shared" si="8"/>
        <v>0</v>
      </c>
      <c r="N35" s="264"/>
      <c r="O35" s="265"/>
    </row>
    <row r="36" spans="2:15" s="62" customFormat="1" ht="23.25" customHeight="1" x14ac:dyDescent="0.3">
      <c r="B36" s="81" t="s">
        <v>91</v>
      </c>
      <c r="C36" s="82"/>
      <c r="D36" s="82"/>
      <c r="E36" s="82"/>
      <c r="F36" s="82"/>
      <c r="G36" s="82"/>
      <c r="H36" s="82"/>
      <c r="I36" s="82"/>
      <c r="J36" s="82"/>
      <c r="K36" s="83"/>
      <c r="L36" s="325">
        <f>SUM(L38:L40)</f>
        <v>0</v>
      </c>
      <c r="M36" s="325">
        <f>SUM(M38:M40)</f>
        <v>0</v>
      </c>
      <c r="N36" s="185"/>
      <c r="O36" s="185"/>
    </row>
    <row r="37" spans="2:15" ht="30" customHeight="1" thickBot="1" x14ac:dyDescent="0.35">
      <c r="B37" s="298" t="s">
        <v>92</v>
      </c>
      <c r="C37" s="291"/>
      <c r="D37" s="291"/>
      <c r="E37" s="291"/>
      <c r="F37" s="291"/>
      <c r="G37" s="291" t="s">
        <v>122</v>
      </c>
      <c r="H37" s="291"/>
      <c r="I37" s="74" t="s">
        <v>123</v>
      </c>
      <c r="J37" s="74" t="s">
        <v>12</v>
      </c>
      <c r="K37" s="84" t="s">
        <v>13</v>
      </c>
      <c r="L37" s="315"/>
      <c r="M37" s="315"/>
    </row>
    <row r="38" spans="2:15" s="66" customFormat="1" ht="20.100000000000001" customHeight="1" x14ac:dyDescent="0.3">
      <c r="B38" s="302"/>
      <c r="C38" s="303"/>
      <c r="D38" s="303"/>
      <c r="E38" s="303"/>
      <c r="F38" s="303"/>
      <c r="G38" s="269"/>
      <c r="H38" s="268"/>
      <c r="I38" s="155"/>
      <c r="J38" s="154"/>
      <c r="K38" s="11"/>
      <c r="L38" s="90">
        <f>IF(AND(B38&lt;&gt;"",K38&lt;&gt;""),(0.1*I38/12),0)</f>
        <v>0</v>
      </c>
      <c r="M38" s="91">
        <f>L38</f>
        <v>0</v>
      </c>
      <c r="N38" s="276"/>
      <c r="O38" s="277"/>
    </row>
    <row r="39" spans="2:15" s="66" customFormat="1" ht="20.100000000000001" customHeight="1" x14ac:dyDescent="0.3">
      <c r="B39" s="302"/>
      <c r="C39" s="303"/>
      <c r="D39" s="303"/>
      <c r="E39" s="303"/>
      <c r="F39" s="303"/>
      <c r="G39" s="269"/>
      <c r="H39" s="268"/>
      <c r="I39" s="155"/>
      <c r="J39" s="154"/>
      <c r="K39" s="11"/>
      <c r="L39" s="90">
        <f t="shared" ref="L39:L40" si="9">IF(AND(B39&lt;&gt;"",K39&lt;&gt;""),(0.1*I39/12),0)</f>
        <v>0</v>
      </c>
      <c r="M39" s="91">
        <f t="shared" ref="M39:M40" si="10">L39</f>
        <v>0</v>
      </c>
      <c r="N39" s="264"/>
      <c r="O39" s="265"/>
    </row>
    <row r="40" spans="2:15" s="66" customFormat="1" ht="20.100000000000001" customHeight="1" thickBot="1" x14ac:dyDescent="0.35">
      <c r="B40" s="330"/>
      <c r="C40" s="331"/>
      <c r="D40" s="331"/>
      <c r="E40" s="331"/>
      <c r="F40" s="331"/>
      <c r="G40" s="320"/>
      <c r="H40" s="321"/>
      <c r="I40" s="157"/>
      <c r="J40" s="159"/>
      <c r="K40" s="12"/>
      <c r="L40" s="90">
        <f t="shared" si="9"/>
        <v>0</v>
      </c>
      <c r="M40" s="91">
        <f t="shared" si="10"/>
        <v>0</v>
      </c>
      <c r="N40" s="278"/>
      <c r="O40" s="279"/>
    </row>
    <row r="41" spans="2:15" ht="40.5" customHeight="1" x14ac:dyDescent="0.3">
      <c r="B41" s="292" t="s">
        <v>93</v>
      </c>
      <c r="C41" s="293"/>
      <c r="D41" s="293"/>
      <c r="E41" s="293"/>
      <c r="F41" s="293"/>
      <c r="G41" s="293"/>
      <c r="H41" s="293"/>
      <c r="I41" s="293"/>
      <c r="J41" s="293"/>
      <c r="K41" s="294"/>
      <c r="L41" s="312">
        <f>SUM(L43:L45)</f>
        <v>0</v>
      </c>
      <c r="M41" s="312">
        <f>SUM(M43:M45)</f>
        <v>0</v>
      </c>
      <c r="N41" s="185"/>
      <c r="O41" s="185"/>
    </row>
    <row r="42" spans="2:15" ht="30" customHeight="1" thickBot="1" x14ac:dyDescent="0.35">
      <c r="B42" s="298" t="s">
        <v>11</v>
      </c>
      <c r="C42" s="291"/>
      <c r="D42" s="291"/>
      <c r="E42" s="291"/>
      <c r="F42" s="291" t="s">
        <v>66</v>
      </c>
      <c r="G42" s="291"/>
      <c r="H42" s="291" t="s">
        <v>16</v>
      </c>
      <c r="I42" s="291"/>
      <c r="J42" s="71" t="s">
        <v>12</v>
      </c>
      <c r="K42" s="85" t="s">
        <v>13</v>
      </c>
      <c r="L42" s="313"/>
      <c r="M42" s="313"/>
    </row>
    <row r="43" spans="2:15" s="66" customFormat="1" ht="20.100000000000001" customHeight="1" x14ac:dyDescent="0.3">
      <c r="B43" s="266"/>
      <c r="C43" s="267"/>
      <c r="D43" s="267"/>
      <c r="E43" s="268"/>
      <c r="F43" s="270"/>
      <c r="G43" s="272"/>
      <c r="H43" s="270"/>
      <c r="I43" s="272"/>
      <c r="J43" s="154"/>
      <c r="K43" s="11"/>
      <c r="L43" s="96">
        <f>IF(OR(B43="",K43=""),0,VLOOKUP(F43,MTIPO_DE_PATENTE,2,FALSE))</f>
        <v>0</v>
      </c>
      <c r="M43" s="144">
        <f>L43</f>
        <v>0</v>
      </c>
      <c r="N43" s="276"/>
      <c r="O43" s="277"/>
    </row>
    <row r="44" spans="2:15" s="66" customFormat="1" ht="20.100000000000001" customHeight="1" x14ac:dyDescent="0.3">
      <c r="B44" s="266"/>
      <c r="C44" s="267"/>
      <c r="D44" s="267"/>
      <c r="E44" s="268"/>
      <c r="F44" s="270"/>
      <c r="G44" s="272"/>
      <c r="H44" s="270"/>
      <c r="I44" s="272"/>
      <c r="J44" s="154"/>
      <c r="K44" s="11"/>
      <c r="L44" s="96">
        <f>IF(OR(B44="",K44=""),0,VLOOKUP(F44,MTIPO_DE_PATENTE,2,FALSE))</f>
        <v>0</v>
      </c>
      <c r="M44" s="91">
        <f t="shared" ref="M44:M45" si="11">L44</f>
        <v>0</v>
      </c>
      <c r="N44" s="264"/>
      <c r="O44" s="265"/>
    </row>
    <row r="45" spans="2:15" s="66" customFormat="1" ht="20.100000000000001" customHeight="1" thickBot="1" x14ac:dyDescent="0.35">
      <c r="B45" s="330"/>
      <c r="C45" s="331"/>
      <c r="D45" s="331"/>
      <c r="E45" s="331"/>
      <c r="F45" s="270"/>
      <c r="G45" s="272"/>
      <c r="H45" s="332"/>
      <c r="I45" s="332"/>
      <c r="J45" s="157"/>
      <c r="K45" s="12"/>
      <c r="L45" s="96">
        <f>IF(OR(B45="",K45=""),0,VLOOKUP(F45,MTIPO_DE_PATENTE,2,FALSE))</f>
        <v>0</v>
      </c>
      <c r="M45" s="145">
        <f t="shared" si="11"/>
        <v>0</v>
      </c>
      <c r="N45" s="278"/>
      <c r="O45" s="279"/>
    </row>
    <row r="46" spans="2:15" ht="30" customHeight="1" x14ac:dyDescent="0.3">
      <c r="B46" s="322" t="s">
        <v>96</v>
      </c>
      <c r="C46" s="323"/>
      <c r="D46" s="323"/>
      <c r="E46" s="323"/>
      <c r="F46" s="323"/>
      <c r="G46" s="323"/>
      <c r="H46" s="323"/>
      <c r="I46" s="323"/>
      <c r="J46" s="323"/>
      <c r="K46" s="324"/>
      <c r="L46" s="76">
        <f>SUM(L47+L59+L71+L77)</f>
        <v>0</v>
      </c>
      <c r="M46" s="76">
        <f>SUM(M47+M59+M71+M77)</f>
        <v>0</v>
      </c>
      <c r="N46" s="185"/>
      <c r="O46" s="185"/>
    </row>
    <row r="47" spans="2:15" s="62" customFormat="1" ht="23.25" customHeight="1" x14ac:dyDescent="0.3">
      <c r="B47" s="86" t="s">
        <v>71</v>
      </c>
      <c r="C47" s="87"/>
      <c r="D47" s="87"/>
      <c r="E47" s="87"/>
      <c r="F47" s="87"/>
      <c r="G47" s="87"/>
      <c r="H47" s="87"/>
      <c r="I47" s="87"/>
      <c r="J47" s="87"/>
      <c r="K47" s="88"/>
      <c r="L47" s="314">
        <f>SUM(L49:L58)</f>
        <v>0</v>
      </c>
      <c r="M47" s="314">
        <f>SUM(M49:M58)</f>
        <v>0</v>
      </c>
      <c r="N47" s="185"/>
      <c r="O47" s="185"/>
    </row>
    <row r="48" spans="2:15" ht="30" customHeight="1" thickBot="1" x14ac:dyDescent="0.35">
      <c r="B48" s="298" t="s">
        <v>124</v>
      </c>
      <c r="C48" s="291"/>
      <c r="D48" s="291"/>
      <c r="E48" s="291"/>
      <c r="F48" s="291" t="s">
        <v>125</v>
      </c>
      <c r="G48" s="291"/>
      <c r="H48" s="291" t="s">
        <v>76</v>
      </c>
      <c r="I48" s="291"/>
      <c r="J48" s="74" t="s">
        <v>12</v>
      </c>
      <c r="K48" s="85" t="s">
        <v>13</v>
      </c>
      <c r="L48" s="315"/>
      <c r="M48" s="315"/>
    </row>
    <row r="49" spans="2:15" s="66" customFormat="1" ht="20.100000000000001" customHeight="1" x14ac:dyDescent="0.3">
      <c r="B49" s="266"/>
      <c r="C49" s="267"/>
      <c r="D49" s="267"/>
      <c r="E49" s="268"/>
      <c r="F49" s="269"/>
      <c r="G49" s="268"/>
      <c r="H49" s="270"/>
      <c r="I49" s="271"/>
      <c r="J49" s="155"/>
      <c r="K49" s="11"/>
      <c r="L49" s="90">
        <f t="shared" ref="L49:L58" si="12">IF(OR(B49="",K49=""),0,VLOOKUP(H49,MCONGRESO_NACIONAL,2,FALSE))</f>
        <v>0</v>
      </c>
      <c r="M49" s="91">
        <f>L49</f>
        <v>0</v>
      </c>
      <c r="N49" s="276"/>
      <c r="O49" s="277"/>
    </row>
    <row r="50" spans="2:15" s="66" customFormat="1" ht="20.100000000000001" customHeight="1" x14ac:dyDescent="0.3">
      <c r="B50" s="266"/>
      <c r="C50" s="267"/>
      <c r="D50" s="267"/>
      <c r="E50" s="268"/>
      <c r="F50" s="269"/>
      <c r="G50" s="268"/>
      <c r="H50" s="270"/>
      <c r="I50" s="271"/>
      <c r="J50" s="169"/>
      <c r="K50" s="11"/>
      <c r="L50" s="90">
        <f t="shared" ref="L50:L53" si="13">IF(OR(B50="",K50=""),0,VLOOKUP(H50,MCONGRESO_NACIONAL,2,FALSE))</f>
        <v>0</v>
      </c>
      <c r="M50" s="91">
        <f t="shared" ref="M50:M53" si="14">L50</f>
        <v>0</v>
      </c>
      <c r="N50" s="264"/>
      <c r="O50" s="265"/>
    </row>
    <row r="51" spans="2:15" s="66" customFormat="1" ht="20.100000000000001" customHeight="1" x14ac:dyDescent="0.3">
      <c r="B51" s="266"/>
      <c r="C51" s="267"/>
      <c r="D51" s="267"/>
      <c r="E51" s="268"/>
      <c r="F51" s="269"/>
      <c r="G51" s="268"/>
      <c r="H51" s="270"/>
      <c r="I51" s="271"/>
      <c r="J51" s="169"/>
      <c r="K51" s="11"/>
      <c r="L51" s="90">
        <f t="shared" si="13"/>
        <v>0</v>
      </c>
      <c r="M51" s="91">
        <f t="shared" si="14"/>
        <v>0</v>
      </c>
      <c r="N51" s="264"/>
      <c r="O51" s="265"/>
    </row>
    <row r="52" spans="2:15" s="66" customFormat="1" ht="20.100000000000001" customHeight="1" x14ac:dyDescent="0.3">
      <c r="B52" s="266"/>
      <c r="C52" s="267"/>
      <c r="D52" s="267"/>
      <c r="E52" s="268"/>
      <c r="F52" s="269"/>
      <c r="G52" s="268"/>
      <c r="H52" s="270"/>
      <c r="I52" s="271"/>
      <c r="J52" s="169"/>
      <c r="K52" s="11"/>
      <c r="L52" s="90">
        <f t="shared" si="13"/>
        <v>0</v>
      </c>
      <c r="M52" s="91">
        <f t="shared" si="14"/>
        <v>0</v>
      </c>
      <c r="N52" s="264"/>
      <c r="O52" s="265"/>
    </row>
    <row r="53" spans="2:15" s="66" customFormat="1" ht="20.100000000000001" customHeight="1" x14ac:dyDescent="0.3">
      <c r="B53" s="266"/>
      <c r="C53" s="267"/>
      <c r="D53" s="267"/>
      <c r="E53" s="268"/>
      <c r="F53" s="269"/>
      <c r="G53" s="268"/>
      <c r="H53" s="270"/>
      <c r="I53" s="271"/>
      <c r="J53" s="169"/>
      <c r="K53" s="11"/>
      <c r="L53" s="90">
        <f t="shared" si="13"/>
        <v>0</v>
      </c>
      <c r="M53" s="91">
        <f t="shared" si="14"/>
        <v>0</v>
      </c>
      <c r="N53" s="264"/>
      <c r="O53" s="265"/>
    </row>
    <row r="54" spans="2:15" s="66" customFormat="1" ht="20.100000000000001" customHeight="1" x14ac:dyDescent="0.3">
      <c r="B54" s="266"/>
      <c r="C54" s="267"/>
      <c r="D54" s="267"/>
      <c r="E54" s="268"/>
      <c r="F54" s="269"/>
      <c r="G54" s="268"/>
      <c r="H54" s="270"/>
      <c r="I54" s="271"/>
      <c r="J54" s="169"/>
      <c r="K54" s="11"/>
      <c r="L54" s="90">
        <f t="shared" si="12"/>
        <v>0</v>
      </c>
      <c r="M54" s="91">
        <f t="shared" ref="M54:M55" si="15">L54</f>
        <v>0</v>
      </c>
      <c r="N54" s="264"/>
      <c r="O54" s="265"/>
    </row>
    <row r="55" spans="2:15" s="66" customFormat="1" ht="20.100000000000001" customHeight="1" x14ac:dyDescent="0.3">
      <c r="B55" s="266"/>
      <c r="C55" s="267"/>
      <c r="D55" s="267"/>
      <c r="E55" s="268"/>
      <c r="F55" s="269"/>
      <c r="G55" s="268"/>
      <c r="H55" s="270"/>
      <c r="I55" s="271"/>
      <c r="J55" s="169"/>
      <c r="K55" s="11"/>
      <c r="L55" s="90">
        <f t="shared" si="12"/>
        <v>0</v>
      </c>
      <c r="M55" s="91">
        <f t="shared" si="15"/>
        <v>0</v>
      </c>
      <c r="N55" s="264"/>
      <c r="O55" s="265"/>
    </row>
    <row r="56" spans="2:15" s="66" customFormat="1" ht="20.100000000000001" customHeight="1" x14ac:dyDescent="0.3">
      <c r="B56" s="266"/>
      <c r="C56" s="267"/>
      <c r="D56" s="267"/>
      <c r="E56" s="268"/>
      <c r="F56" s="269"/>
      <c r="G56" s="268"/>
      <c r="H56" s="270"/>
      <c r="I56" s="271"/>
      <c r="J56" s="169"/>
      <c r="K56" s="11"/>
      <c r="L56" s="90">
        <f t="shared" si="12"/>
        <v>0</v>
      </c>
      <c r="M56" s="91">
        <f t="shared" ref="M56" si="16">L56</f>
        <v>0</v>
      </c>
      <c r="N56" s="264"/>
      <c r="O56" s="265"/>
    </row>
    <row r="57" spans="2:15" s="66" customFormat="1" ht="20.100000000000001" customHeight="1" x14ac:dyDescent="0.3">
      <c r="B57" s="266"/>
      <c r="C57" s="267"/>
      <c r="D57" s="267"/>
      <c r="E57" s="268"/>
      <c r="F57" s="269"/>
      <c r="G57" s="268"/>
      <c r="H57" s="270"/>
      <c r="I57" s="271"/>
      <c r="J57" s="155"/>
      <c r="K57" s="11"/>
      <c r="L57" s="90">
        <f t="shared" si="12"/>
        <v>0</v>
      </c>
      <c r="M57" s="91">
        <f t="shared" ref="M57:M58" si="17">L57</f>
        <v>0</v>
      </c>
      <c r="N57" s="264"/>
      <c r="O57" s="265"/>
    </row>
    <row r="58" spans="2:15" s="66" customFormat="1" ht="20.100000000000001" customHeight="1" thickBot="1" x14ac:dyDescent="0.35">
      <c r="B58" s="266"/>
      <c r="C58" s="267"/>
      <c r="D58" s="267"/>
      <c r="E58" s="268"/>
      <c r="F58" s="269"/>
      <c r="G58" s="268"/>
      <c r="H58" s="270"/>
      <c r="I58" s="271"/>
      <c r="J58" s="155"/>
      <c r="K58" s="11"/>
      <c r="L58" s="90">
        <f t="shared" si="12"/>
        <v>0</v>
      </c>
      <c r="M58" s="91">
        <f t="shared" si="17"/>
        <v>0</v>
      </c>
      <c r="N58" s="278"/>
      <c r="O58" s="279"/>
    </row>
    <row r="59" spans="2:15" s="62" customFormat="1" ht="23.25" customHeight="1" x14ac:dyDescent="0.3">
      <c r="B59" s="86" t="s">
        <v>72</v>
      </c>
      <c r="C59" s="87"/>
      <c r="D59" s="87"/>
      <c r="E59" s="87"/>
      <c r="F59" s="87"/>
      <c r="G59" s="87"/>
      <c r="H59" s="87"/>
      <c r="I59" s="87"/>
      <c r="J59" s="87"/>
      <c r="K59" s="88"/>
      <c r="L59" s="325">
        <f>SUM(L61:L70)</f>
        <v>0</v>
      </c>
      <c r="M59" s="325">
        <f>SUM(M61:M70)</f>
        <v>0</v>
      </c>
      <c r="N59" s="185"/>
      <c r="O59" s="185"/>
    </row>
    <row r="60" spans="2:15" ht="30" customHeight="1" thickBot="1" x14ac:dyDescent="0.35">
      <c r="B60" s="298" t="s">
        <v>124</v>
      </c>
      <c r="C60" s="291"/>
      <c r="D60" s="291"/>
      <c r="E60" s="291"/>
      <c r="F60" s="291" t="s">
        <v>125</v>
      </c>
      <c r="G60" s="291"/>
      <c r="H60" s="291" t="s">
        <v>76</v>
      </c>
      <c r="I60" s="291"/>
      <c r="J60" s="74" t="s">
        <v>12</v>
      </c>
      <c r="K60" s="85" t="s">
        <v>13</v>
      </c>
      <c r="L60" s="315"/>
      <c r="M60" s="315"/>
    </row>
    <row r="61" spans="2:15" s="66" customFormat="1" ht="20.100000000000001" customHeight="1" x14ac:dyDescent="0.3">
      <c r="B61" s="266"/>
      <c r="C61" s="267"/>
      <c r="D61" s="267"/>
      <c r="E61" s="268"/>
      <c r="F61" s="269"/>
      <c r="G61" s="268"/>
      <c r="H61" s="270"/>
      <c r="I61" s="271"/>
      <c r="J61" s="155"/>
      <c r="K61" s="11"/>
      <c r="L61" s="90">
        <f t="shared" ref="L61:L70" si="18">IF(OR(B61="",K61=""),0,VLOOKUP(H61,MCONGRESO_INTERNACIONAL,2,FALSE))</f>
        <v>0</v>
      </c>
      <c r="M61" s="91">
        <f>L61</f>
        <v>0</v>
      </c>
      <c r="N61" s="276"/>
      <c r="O61" s="277"/>
    </row>
    <row r="62" spans="2:15" s="66" customFormat="1" ht="20.100000000000001" customHeight="1" x14ac:dyDescent="0.3">
      <c r="B62" s="266"/>
      <c r="C62" s="267"/>
      <c r="D62" s="267"/>
      <c r="E62" s="268"/>
      <c r="F62" s="269"/>
      <c r="G62" s="268"/>
      <c r="H62" s="270"/>
      <c r="I62" s="271"/>
      <c r="J62" s="169"/>
      <c r="K62" s="11"/>
      <c r="L62" s="90">
        <f t="shared" ref="L62:L65" si="19">IF(OR(B62="",K62=""),0,VLOOKUP(H62,MCONGRESO_INTERNACIONAL,2,FALSE))</f>
        <v>0</v>
      </c>
      <c r="M62" s="91">
        <f t="shared" ref="M62:M65" si="20">L62</f>
        <v>0</v>
      </c>
      <c r="N62" s="264"/>
      <c r="O62" s="265"/>
    </row>
    <row r="63" spans="2:15" s="66" customFormat="1" ht="20.100000000000001" customHeight="1" x14ac:dyDescent="0.3">
      <c r="B63" s="266"/>
      <c r="C63" s="267"/>
      <c r="D63" s="267"/>
      <c r="E63" s="268"/>
      <c r="F63" s="269"/>
      <c r="G63" s="268"/>
      <c r="H63" s="270"/>
      <c r="I63" s="271"/>
      <c r="J63" s="169"/>
      <c r="K63" s="11"/>
      <c r="L63" s="90">
        <f t="shared" si="19"/>
        <v>0</v>
      </c>
      <c r="M63" s="91">
        <f t="shared" si="20"/>
        <v>0</v>
      </c>
      <c r="N63" s="264"/>
      <c r="O63" s="265"/>
    </row>
    <row r="64" spans="2:15" s="66" customFormat="1" ht="20.100000000000001" customHeight="1" x14ac:dyDescent="0.3">
      <c r="B64" s="266"/>
      <c r="C64" s="267"/>
      <c r="D64" s="267"/>
      <c r="E64" s="268"/>
      <c r="F64" s="269"/>
      <c r="G64" s="268"/>
      <c r="H64" s="270"/>
      <c r="I64" s="271"/>
      <c r="J64" s="169"/>
      <c r="K64" s="11"/>
      <c r="L64" s="90">
        <f t="shared" si="19"/>
        <v>0</v>
      </c>
      <c r="M64" s="91">
        <f t="shared" si="20"/>
        <v>0</v>
      </c>
      <c r="N64" s="264"/>
      <c r="O64" s="265"/>
    </row>
    <row r="65" spans="2:15" s="66" customFormat="1" ht="20.100000000000001" customHeight="1" x14ac:dyDescent="0.3">
      <c r="B65" s="266"/>
      <c r="C65" s="267"/>
      <c r="D65" s="267"/>
      <c r="E65" s="268"/>
      <c r="F65" s="269"/>
      <c r="G65" s="268"/>
      <c r="H65" s="270"/>
      <c r="I65" s="271"/>
      <c r="J65" s="169"/>
      <c r="K65" s="11"/>
      <c r="L65" s="90">
        <f t="shared" si="19"/>
        <v>0</v>
      </c>
      <c r="M65" s="91">
        <f t="shared" si="20"/>
        <v>0</v>
      </c>
      <c r="N65" s="264"/>
      <c r="O65" s="265"/>
    </row>
    <row r="66" spans="2:15" s="66" customFormat="1" ht="20.100000000000001" customHeight="1" x14ac:dyDescent="0.3">
      <c r="B66" s="266"/>
      <c r="C66" s="267"/>
      <c r="D66" s="267"/>
      <c r="E66" s="268"/>
      <c r="F66" s="269"/>
      <c r="G66" s="268"/>
      <c r="H66" s="270"/>
      <c r="I66" s="271"/>
      <c r="J66" s="169"/>
      <c r="K66" s="11"/>
      <c r="L66" s="90">
        <f t="shared" si="18"/>
        <v>0</v>
      </c>
      <c r="M66" s="91">
        <f t="shared" ref="M66:M67" si="21">L66</f>
        <v>0</v>
      </c>
      <c r="N66" s="264"/>
      <c r="O66" s="265"/>
    </row>
    <row r="67" spans="2:15" s="66" customFormat="1" ht="20.100000000000001" customHeight="1" x14ac:dyDescent="0.3">
      <c r="B67" s="266"/>
      <c r="C67" s="267"/>
      <c r="D67" s="267"/>
      <c r="E67" s="268"/>
      <c r="F67" s="269"/>
      <c r="G67" s="268"/>
      <c r="H67" s="270"/>
      <c r="I67" s="271"/>
      <c r="J67" s="169"/>
      <c r="K67" s="11"/>
      <c r="L67" s="90">
        <f t="shared" si="18"/>
        <v>0</v>
      </c>
      <c r="M67" s="91">
        <f t="shared" si="21"/>
        <v>0</v>
      </c>
      <c r="N67" s="264"/>
      <c r="O67" s="265"/>
    </row>
    <row r="68" spans="2:15" s="66" customFormat="1" ht="20.100000000000001" customHeight="1" x14ac:dyDescent="0.3">
      <c r="B68" s="266"/>
      <c r="C68" s="267"/>
      <c r="D68" s="267"/>
      <c r="E68" s="268"/>
      <c r="F68" s="269"/>
      <c r="G68" s="268"/>
      <c r="H68" s="270"/>
      <c r="I68" s="271"/>
      <c r="J68" s="169"/>
      <c r="K68" s="11"/>
      <c r="L68" s="90">
        <f t="shared" si="18"/>
        <v>0</v>
      </c>
      <c r="M68" s="91">
        <f t="shared" ref="M68" si="22">L68</f>
        <v>0</v>
      </c>
      <c r="N68" s="264"/>
      <c r="O68" s="265"/>
    </row>
    <row r="69" spans="2:15" s="66" customFormat="1" ht="20.100000000000001" customHeight="1" x14ac:dyDescent="0.3">
      <c r="B69" s="266"/>
      <c r="C69" s="267"/>
      <c r="D69" s="267"/>
      <c r="E69" s="268"/>
      <c r="F69" s="269"/>
      <c r="G69" s="268"/>
      <c r="H69" s="270"/>
      <c r="I69" s="271"/>
      <c r="J69" s="155"/>
      <c r="K69" s="11"/>
      <c r="L69" s="90">
        <f t="shared" si="18"/>
        <v>0</v>
      </c>
      <c r="M69" s="91">
        <f t="shared" ref="M69:M70" si="23">L69</f>
        <v>0</v>
      </c>
      <c r="N69" s="264"/>
      <c r="O69" s="265"/>
    </row>
    <row r="70" spans="2:15" s="66" customFormat="1" ht="20.100000000000001" customHeight="1" thickBot="1" x14ac:dyDescent="0.35">
      <c r="B70" s="266"/>
      <c r="C70" s="267"/>
      <c r="D70" s="267"/>
      <c r="E70" s="268"/>
      <c r="F70" s="269"/>
      <c r="G70" s="268"/>
      <c r="H70" s="270"/>
      <c r="I70" s="271"/>
      <c r="J70" s="155"/>
      <c r="K70" s="11"/>
      <c r="L70" s="90">
        <f t="shared" si="18"/>
        <v>0</v>
      </c>
      <c r="M70" s="91">
        <f t="shared" si="23"/>
        <v>0</v>
      </c>
      <c r="N70" s="278"/>
      <c r="O70" s="279"/>
    </row>
    <row r="71" spans="2:15" s="62" customFormat="1" ht="23.25" customHeight="1" x14ac:dyDescent="0.3">
      <c r="B71" s="86" t="s">
        <v>101</v>
      </c>
      <c r="C71" s="87"/>
      <c r="D71" s="87"/>
      <c r="E71" s="87"/>
      <c r="F71" s="87"/>
      <c r="G71" s="87"/>
      <c r="H71" s="87"/>
      <c r="I71" s="87"/>
      <c r="J71" s="87"/>
      <c r="K71" s="88"/>
      <c r="L71" s="325">
        <f>SUM(L73:L76)</f>
        <v>0</v>
      </c>
      <c r="M71" s="325">
        <f>SUM(M73:M76)</f>
        <v>0</v>
      </c>
      <c r="N71" s="185"/>
      <c r="O71" s="185"/>
    </row>
    <row r="72" spans="2:15" ht="30" customHeight="1" thickBot="1" x14ac:dyDescent="0.35">
      <c r="B72" s="298" t="s">
        <v>11</v>
      </c>
      <c r="C72" s="291"/>
      <c r="D72" s="291"/>
      <c r="E72" s="291"/>
      <c r="F72" s="291"/>
      <c r="G72" s="291"/>
      <c r="H72" s="291"/>
      <c r="I72" s="89" t="s">
        <v>76</v>
      </c>
      <c r="J72" s="74" t="s">
        <v>12</v>
      </c>
      <c r="K72" s="85" t="s">
        <v>13</v>
      </c>
      <c r="L72" s="315"/>
      <c r="M72" s="315"/>
    </row>
    <row r="73" spans="2:15" s="66" customFormat="1" ht="20.100000000000001" customHeight="1" x14ac:dyDescent="0.3">
      <c r="B73" s="266"/>
      <c r="C73" s="267"/>
      <c r="D73" s="267"/>
      <c r="E73" s="267"/>
      <c r="F73" s="267"/>
      <c r="G73" s="268"/>
      <c r="H73" s="270"/>
      <c r="I73" s="272"/>
      <c r="J73" s="155"/>
      <c r="K73" s="11"/>
      <c r="L73" s="90">
        <f t="shared" ref="L73:L76" si="24">IF(OR(B73="",K73=""),0,VLOOKUP(H73,MPONENTE_CONFERENCIAS,2,FALSE))</f>
        <v>0</v>
      </c>
      <c r="M73" s="91">
        <f>L73</f>
        <v>0</v>
      </c>
      <c r="N73" s="276"/>
      <c r="O73" s="277"/>
    </row>
    <row r="74" spans="2:15" s="66" customFormat="1" ht="20.100000000000001" customHeight="1" x14ac:dyDescent="0.3">
      <c r="B74" s="266"/>
      <c r="C74" s="267"/>
      <c r="D74" s="267"/>
      <c r="E74" s="267"/>
      <c r="F74" s="267"/>
      <c r="G74" s="268"/>
      <c r="H74" s="270"/>
      <c r="I74" s="272"/>
      <c r="J74" s="169"/>
      <c r="K74" s="11"/>
      <c r="L74" s="90">
        <f t="shared" ref="L74" si="25">IF(OR(B74="",K74=""),0,VLOOKUP(H74,MPONENTE_CONFERENCIAS,2,FALSE))</f>
        <v>0</v>
      </c>
      <c r="M74" s="91">
        <f t="shared" ref="M74" si="26">L74</f>
        <v>0</v>
      </c>
      <c r="N74" s="264"/>
      <c r="O74" s="265"/>
    </row>
    <row r="75" spans="2:15" s="66" customFormat="1" ht="20.100000000000001" customHeight="1" x14ac:dyDescent="0.3">
      <c r="B75" s="266"/>
      <c r="C75" s="267"/>
      <c r="D75" s="267"/>
      <c r="E75" s="267"/>
      <c r="F75" s="267"/>
      <c r="G75" s="268"/>
      <c r="H75" s="270"/>
      <c r="I75" s="272"/>
      <c r="J75" s="155"/>
      <c r="K75" s="11"/>
      <c r="L75" s="90">
        <f t="shared" si="24"/>
        <v>0</v>
      </c>
      <c r="M75" s="91">
        <f t="shared" ref="M75:M76" si="27">L75</f>
        <v>0</v>
      </c>
      <c r="N75" s="264"/>
      <c r="O75" s="265"/>
    </row>
    <row r="76" spans="2:15" s="66" customFormat="1" ht="20.100000000000001" customHeight="1" thickBot="1" x14ac:dyDescent="0.35">
      <c r="B76" s="266"/>
      <c r="C76" s="267"/>
      <c r="D76" s="267"/>
      <c r="E76" s="267"/>
      <c r="F76" s="267"/>
      <c r="G76" s="268"/>
      <c r="H76" s="270"/>
      <c r="I76" s="272"/>
      <c r="J76" s="155"/>
      <c r="K76" s="11"/>
      <c r="L76" s="90">
        <f t="shared" si="24"/>
        <v>0</v>
      </c>
      <c r="M76" s="91">
        <f t="shared" si="27"/>
        <v>0</v>
      </c>
      <c r="N76" s="278"/>
      <c r="O76" s="279"/>
    </row>
    <row r="77" spans="2:15" s="62" customFormat="1" ht="23.25" customHeight="1" x14ac:dyDescent="0.3">
      <c r="B77" s="86" t="s">
        <v>102</v>
      </c>
      <c r="C77" s="87"/>
      <c r="D77" s="87"/>
      <c r="E77" s="87"/>
      <c r="F77" s="87"/>
      <c r="G77" s="87"/>
      <c r="H77" s="87"/>
      <c r="I77" s="87"/>
      <c r="J77" s="87"/>
      <c r="K77" s="88"/>
      <c r="L77" s="325">
        <f>SUM(L79:L82)</f>
        <v>0</v>
      </c>
      <c r="M77" s="325">
        <f>SUM(M79:M82)</f>
        <v>0</v>
      </c>
      <c r="N77" s="185"/>
      <c r="O77" s="185"/>
    </row>
    <row r="78" spans="2:15" ht="30" customHeight="1" thickBot="1" x14ac:dyDescent="0.35">
      <c r="B78" s="298" t="s">
        <v>11</v>
      </c>
      <c r="C78" s="291"/>
      <c r="D78" s="291"/>
      <c r="E78" s="291"/>
      <c r="F78" s="291"/>
      <c r="G78" s="291"/>
      <c r="H78" s="291"/>
      <c r="I78" s="89" t="s">
        <v>76</v>
      </c>
      <c r="J78" s="74" t="s">
        <v>12</v>
      </c>
      <c r="K78" s="85" t="s">
        <v>13</v>
      </c>
      <c r="L78" s="315"/>
      <c r="M78" s="315"/>
    </row>
    <row r="79" spans="2:15" s="66" customFormat="1" ht="20.100000000000001" customHeight="1" x14ac:dyDescent="0.3">
      <c r="B79" s="266"/>
      <c r="C79" s="267"/>
      <c r="D79" s="267"/>
      <c r="E79" s="267"/>
      <c r="F79" s="267"/>
      <c r="G79" s="268"/>
      <c r="H79" s="270"/>
      <c r="I79" s="272"/>
      <c r="J79" s="155"/>
      <c r="K79" s="11"/>
      <c r="L79" s="90">
        <f t="shared" ref="L79:L82" si="28">IF(OR(B79="",K79=""),0,VLOOKUP(H79,MPONENTE_SEMINARIOS,2,FALSE))</f>
        <v>0</v>
      </c>
      <c r="M79" s="91">
        <f>L79</f>
        <v>0</v>
      </c>
      <c r="N79" s="276"/>
      <c r="O79" s="277"/>
    </row>
    <row r="80" spans="2:15" s="66" customFormat="1" ht="20.100000000000001" customHeight="1" x14ac:dyDescent="0.3">
      <c r="B80" s="266"/>
      <c r="C80" s="267"/>
      <c r="D80" s="267"/>
      <c r="E80" s="267"/>
      <c r="F80" s="267"/>
      <c r="G80" s="268"/>
      <c r="H80" s="270"/>
      <c r="I80" s="272"/>
      <c r="J80" s="169"/>
      <c r="K80" s="11"/>
      <c r="L80" s="90">
        <f t="shared" ref="L80" si="29">IF(OR(B80="",K80=""),0,VLOOKUP(H80,MPONENTE_SEMINARIOS,2,FALSE))</f>
        <v>0</v>
      </c>
      <c r="M80" s="91">
        <f t="shared" ref="M80" si="30">L80</f>
        <v>0</v>
      </c>
      <c r="N80" s="264"/>
      <c r="O80" s="265"/>
    </row>
    <row r="81" spans="2:15" s="66" customFormat="1" ht="20.100000000000001" customHeight="1" x14ac:dyDescent="0.3">
      <c r="B81" s="266"/>
      <c r="C81" s="267"/>
      <c r="D81" s="267"/>
      <c r="E81" s="267"/>
      <c r="F81" s="267"/>
      <c r="G81" s="268"/>
      <c r="H81" s="270"/>
      <c r="I81" s="272"/>
      <c r="J81" s="169"/>
      <c r="K81" s="11"/>
      <c r="L81" s="90">
        <f t="shared" si="28"/>
        <v>0</v>
      </c>
      <c r="M81" s="91">
        <f t="shared" ref="M81" si="31">L81</f>
        <v>0</v>
      </c>
      <c r="N81" s="264"/>
      <c r="O81" s="265"/>
    </row>
    <row r="82" spans="2:15" s="66" customFormat="1" ht="20.100000000000001" customHeight="1" thickBot="1" x14ac:dyDescent="0.35">
      <c r="B82" s="333"/>
      <c r="C82" s="334"/>
      <c r="D82" s="334"/>
      <c r="E82" s="334"/>
      <c r="F82" s="334"/>
      <c r="G82" s="321"/>
      <c r="H82" s="270"/>
      <c r="I82" s="272"/>
      <c r="J82" s="157"/>
      <c r="K82" s="12"/>
      <c r="L82" s="146">
        <f t="shared" si="28"/>
        <v>0</v>
      </c>
      <c r="M82" s="145">
        <f t="shared" ref="M82" si="32">L82</f>
        <v>0</v>
      </c>
      <c r="N82" s="278"/>
      <c r="O82" s="279"/>
    </row>
    <row r="83" spans="2:15" ht="18" x14ac:dyDescent="0.3">
      <c r="B83" s="273" t="s">
        <v>140</v>
      </c>
      <c r="C83" s="274"/>
      <c r="D83" s="274"/>
      <c r="E83" s="274"/>
      <c r="F83" s="274"/>
      <c r="G83" s="274"/>
      <c r="H83" s="274"/>
      <c r="I83" s="274"/>
      <c r="J83" s="274"/>
      <c r="K83" s="275"/>
    </row>
    <row r="84" spans="2:15" ht="30" customHeight="1" x14ac:dyDescent="0.3">
      <c r="B84" s="232"/>
      <c r="C84" s="233"/>
      <c r="D84" s="233"/>
      <c r="E84" s="233"/>
      <c r="F84" s="233"/>
      <c r="G84" s="233"/>
      <c r="H84" s="233"/>
      <c r="I84" s="233"/>
      <c r="J84" s="233"/>
      <c r="K84" s="234"/>
    </row>
    <row r="85" spans="2:15" ht="30" customHeight="1" x14ac:dyDescent="0.3">
      <c r="B85" s="232"/>
      <c r="C85" s="233"/>
      <c r="D85" s="233"/>
      <c r="E85" s="233"/>
      <c r="F85" s="233"/>
      <c r="G85" s="233"/>
      <c r="H85" s="233"/>
      <c r="I85" s="233"/>
      <c r="J85" s="233"/>
      <c r="K85" s="234"/>
    </row>
    <row r="86" spans="2:15" ht="30" customHeight="1" thickBot="1" x14ac:dyDescent="0.35">
      <c r="B86" s="235"/>
      <c r="C86" s="236"/>
      <c r="D86" s="236"/>
      <c r="E86" s="236"/>
      <c r="F86" s="236"/>
      <c r="G86" s="236"/>
      <c r="H86" s="236"/>
      <c r="I86" s="236"/>
      <c r="J86" s="236"/>
      <c r="K86" s="237"/>
    </row>
  </sheetData>
  <sheetProtection algorithmName="SHA-512" hashValue="v2LhLeiFzlI3yZjOmyX+7l1DgJwuQtyctVzddmyZXdS8fj8iUtJV2InirNCFSXhCGof/6r7ypyll5aE5STTUwQ==" saltValue="j0nDrmVunjunpNSwxCtyLw==" spinCount="100000" sheet="1" insertRows="0" deleteRows="0" selectLockedCells="1"/>
  <mergeCells count="242">
    <mergeCell ref="L2:L5"/>
    <mergeCell ref="B24:E24"/>
    <mergeCell ref="G24:I24"/>
    <mergeCell ref="N24:O24"/>
    <mergeCell ref="B21:E21"/>
    <mergeCell ref="G21:I21"/>
    <mergeCell ref="N21:O21"/>
    <mergeCell ref="B22:E22"/>
    <mergeCell ref="G22:I22"/>
    <mergeCell ref="N22:O22"/>
    <mergeCell ref="B23:E23"/>
    <mergeCell ref="G23:I23"/>
    <mergeCell ref="N23:O23"/>
    <mergeCell ref="L18:L19"/>
    <mergeCell ref="B18:K18"/>
    <mergeCell ref="B19:E19"/>
    <mergeCell ref="B20:E20"/>
    <mergeCell ref="B14:F14"/>
    <mergeCell ref="B82:G82"/>
    <mergeCell ref="H82:I82"/>
    <mergeCell ref="M8:M9"/>
    <mergeCell ref="M13:M14"/>
    <mergeCell ref="M18:M19"/>
    <mergeCell ref="M31:M32"/>
    <mergeCell ref="M36:M37"/>
    <mergeCell ref="M41:M42"/>
    <mergeCell ref="M47:M48"/>
    <mergeCell ref="M59:M60"/>
    <mergeCell ref="M71:M72"/>
    <mergeCell ref="M77:M78"/>
    <mergeCell ref="H75:I75"/>
    <mergeCell ref="H76:I76"/>
    <mergeCell ref="H73:I73"/>
    <mergeCell ref="B73:G73"/>
    <mergeCell ref="B75:G75"/>
    <mergeCell ref="B76:G76"/>
    <mergeCell ref="B70:E70"/>
    <mergeCell ref="F60:G60"/>
    <mergeCell ref="H60:I60"/>
    <mergeCell ref="B61:E61"/>
    <mergeCell ref="F61:G61"/>
    <mergeCell ref="H61:I61"/>
    <mergeCell ref="B69:E69"/>
    <mergeCell ref="F69:G69"/>
    <mergeCell ref="H69:I69"/>
    <mergeCell ref="B79:G79"/>
    <mergeCell ref="H79:I79"/>
    <mergeCell ref="B72:H72"/>
    <mergeCell ref="F70:G70"/>
    <mergeCell ref="H70:I70"/>
    <mergeCell ref="B60:E60"/>
    <mergeCell ref="B68:E68"/>
    <mergeCell ref="F68:G68"/>
    <mergeCell ref="H68:I68"/>
    <mergeCell ref="B64:E64"/>
    <mergeCell ref="F64:G64"/>
    <mergeCell ref="H64:I64"/>
    <mergeCell ref="L59:L60"/>
    <mergeCell ref="L71:L72"/>
    <mergeCell ref="L77:L78"/>
    <mergeCell ref="L31:L32"/>
    <mergeCell ref="L36:L37"/>
    <mergeCell ref="G32:H32"/>
    <mergeCell ref="G37:H37"/>
    <mergeCell ref="B78:H78"/>
    <mergeCell ref="B33:F33"/>
    <mergeCell ref="B34:F34"/>
    <mergeCell ref="B35:F35"/>
    <mergeCell ref="B37:F37"/>
    <mergeCell ref="B38:F38"/>
    <mergeCell ref="B40:F40"/>
    <mergeCell ref="B39:F39"/>
    <mergeCell ref="B43:E43"/>
    <mergeCell ref="B42:E42"/>
    <mergeCell ref="B41:K41"/>
    <mergeCell ref="B45:E45"/>
    <mergeCell ref="H42:I42"/>
    <mergeCell ref="H43:I43"/>
    <mergeCell ref="H44:I44"/>
    <mergeCell ref="H45:I45"/>
    <mergeCell ref="F43:G43"/>
    <mergeCell ref="B17:F17"/>
    <mergeCell ref="H17:I17"/>
    <mergeCell ref="G19:I19"/>
    <mergeCell ref="G20:I20"/>
    <mergeCell ref="B30:K30"/>
    <mergeCell ref="B25:E25"/>
    <mergeCell ref="B29:E29"/>
    <mergeCell ref="L41:L42"/>
    <mergeCell ref="L47:L48"/>
    <mergeCell ref="F44:G44"/>
    <mergeCell ref="F45:G45"/>
    <mergeCell ref="F42:G42"/>
    <mergeCell ref="B48:E48"/>
    <mergeCell ref="F48:G48"/>
    <mergeCell ref="H48:I48"/>
    <mergeCell ref="B32:F32"/>
    <mergeCell ref="G33:H33"/>
    <mergeCell ref="G34:H34"/>
    <mergeCell ref="G35:H35"/>
    <mergeCell ref="G38:H38"/>
    <mergeCell ref="G39:H39"/>
    <mergeCell ref="G40:H40"/>
    <mergeCell ref="B46:K46"/>
    <mergeCell ref="B44:E44"/>
    <mergeCell ref="F57:G57"/>
    <mergeCell ref="H57:I57"/>
    <mergeCell ref="B58:E58"/>
    <mergeCell ref="F58:G58"/>
    <mergeCell ref="H58:I58"/>
    <mergeCell ref="B56:E56"/>
    <mergeCell ref="F56:G56"/>
    <mergeCell ref="H56:I56"/>
    <mergeCell ref="B50:E50"/>
    <mergeCell ref="F50:G50"/>
    <mergeCell ref="H50:I50"/>
    <mergeCell ref="B53:E53"/>
    <mergeCell ref="F53:G53"/>
    <mergeCell ref="H53:I53"/>
    <mergeCell ref="B9:G9"/>
    <mergeCell ref="H9:I9"/>
    <mergeCell ref="B10:G10"/>
    <mergeCell ref="H10:I10"/>
    <mergeCell ref="B11:G11"/>
    <mergeCell ref="H11:I11"/>
    <mergeCell ref="L8:L9"/>
    <mergeCell ref="L13:L14"/>
    <mergeCell ref="B49:E49"/>
    <mergeCell ref="F49:G49"/>
    <mergeCell ref="H49:I49"/>
    <mergeCell ref="B31:F31"/>
    <mergeCell ref="B28:E28"/>
    <mergeCell ref="G26:I26"/>
    <mergeCell ref="G27:I27"/>
    <mergeCell ref="G28:I28"/>
    <mergeCell ref="G29:I29"/>
    <mergeCell ref="B26:E26"/>
    <mergeCell ref="B27:E27"/>
    <mergeCell ref="G25:I25"/>
    <mergeCell ref="B12:G12"/>
    <mergeCell ref="H12:I12"/>
    <mergeCell ref="B16:F16"/>
    <mergeCell ref="H16:I16"/>
    <mergeCell ref="N18:O18"/>
    <mergeCell ref="N19:O19"/>
    <mergeCell ref="N20:O20"/>
    <mergeCell ref="N25:O25"/>
    <mergeCell ref="N26:O26"/>
    <mergeCell ref="N27:O27"/>
    <mergeCell ref="N28:O28"/>
    <mergeCell ref="N29:O29"/>
    <mergeCell ref="C2:K2"/>
    <mergeCell ref="C3:K3"/>
    <mergeCell ref="C4:G5"/>
    <mergeCell ref="N12:O12"/>
    <mergeCell ref="N13:O13"/>
    <mergeCell ref="N14:O14"/>
    <mergeCell ref="N15:O15"/>
    <mergeCell ref="N16:O16"/>
    <mergeCell ref="N10:O10"/>
    <mergeCell ref="N11:O11"/>
    <mergeCell ref="M2:M5"/>
    <mergeCell ref="H14:I14"/>
    <mergeCell ref="B15:F15"/>
    <mergeCell ref="H15:I15"/>
    <mergeCell ref="B7:K7"/>
    <mergeCell ref="B8:K8"/>
    <mergeCell ref="B83:K83"/>
    <mergeCell ref="B84:K86"/>
    <mergeCell ref="N79:O79"/>
    <mergeCell ref="N82:O82"/>
    <mergeCell ref="N8:O9"/>
    <mergeCell ref="N49:O49"/>
    <mergeCell ref="N57:O57"/>
    <mergeCell ref="N58:O58"/>
    <mergeCell ref="N61:O61"/>
    <mergeCell ref="N69:O69"/>
    <mergeCell ref="N70:O70"/>
    <mergeCell ref="N73:O73"/>
    <mergeCell ref="N75:O75"/>
    <mergeCell ref="N76:O76"/>
    <mergeCell ref="N33:O33"/>
    <mergeCell ref="N34:O34"/>
    <mergeCell ref="N35:O35"/>
    <mergeCell ref="N38:O38"/>
    <mergeCell ref="N39:O39"/>
    <mergeCell ref="N40:O40"/>
    <mergeCell ref="N45:O45"/>
    <mergeCell ref="N44:O44"/>
    <mergeCell ref="N43:O43"/>
    <mergeCell ref="N17:O17"/>
    <mergeCell ref="N68:O68"/>
    <mergeCell ref="B66:E66"/>
    <mergeCell ref="F66:G66"/>
    <mergeCell ref="H66:I66"/>
    <mergeCell ref="N66:O66"/>
    <mergeCell ref="B67:E67"/>
    <mergeCell ref="F67:G67"/>
    <mergeCell ref="H67:I67"/>
    <mergeCell ref="N67:O67"/>
    <mergeCell ref="B74:G74"/>
    <mergeCell ref="H74:I74"/>
    <mergeCell ref="N74:O74"/>
    <mergeCell ref="B81:G81"/>
    <mergeCell ref="H81:I81"/>
    <mergeCell ref="N81:O81"/>
    <mergeCell ref="B80:G80"/>
    <mergeCell ref="H80:I80"/>
    <mergeCell ref="N80:O80"/>
    <mergeCell ref="N50:O50"/>
    <mergeCell ref="B51:E51"/>
    <mergeCell ref="F51:G51"/>
    <mergeCell ref="H51:I51"/>
    <mergeCell ref="N51:O51"/>
    <mergeCell ref="B52:E52"/>
    <mergeCell ref="F52:G52"/>
    <mergeCell ref="H52:I52"/>
    <mergeCell ref="N52:O52"/>
    <mergeCell ref="N64:O64"/>
    <mergeCell ref="B65:E65"/>
    <mergeCell ref="F65:G65"/>
    <mergeCell ref="H65:I65"/>
    <mergeCell ref="N65:O65"/>
    <mergeCell ref="N53:O53"/>
    <mergeCell ref="B62:E62"/>
    <mergeCell ref="F62:G62"/>
    <mergeCell ref="H62:I62"/>
    <mergeCell ref="N62:O62"/>
    <mergeCell ref="B63:E63"/>
    <mergeCell ref="F63:G63"/>
    <mergeCell ref="H63:I63"/>
    <mergeCell ref="N63:O63"/>
    <mergeCell ref="N56:O56"/>
    <mergeCell ref="B54:E54"/>
    <mergeCell ref="F54:G54"/>
    <mergeCell ref="H54:I54"/>
    <mergeCell ref="N54:O54"/>
    <mergeCell ref="B55:E55"/>
    <mergeCell ref="F55:G55"/>
    <mergeCell ref="H55:I55"/>
    <mergeCell ref="N55:O55"/>
    <mergeCell ref="B57:E57"/>
  </mergeCells>
  <conditionalFormatting sqref="M30">
    <cfRule type="cellIs" dxfId="2" priority="3" operator="greaterThan">
      <formula>3</formula>
    </cfRule>
  </conditionalFormatting>
  <conditionalFormatting sqref="M41:M42">
    <cfRule type="cellIs" dxfId="1" priority="2" operator="greaterThan">
      <formula>5</formula>
    </cfRule>
  </conditionalFormatting>
  <conditionalFormatting sqref="M46">
    <cfRule type="cellIs" dxfId="0" priority="1" operator="greaterThan">
      <formula>2</formula>
    </cfRule>
  </conditionalFormatting>
  <dataValidations count="8">
    <dataValidation type="list" allowBlank="1" showInputMessage="1" showErrorMessage="1" promptTitle="Ayuda" prompt="Seleccione una opción de la lista desplegable" sqref="F20:F29">
      <formula1>CUARTILES_ARTICULOS</formula1>
    </dataValidation>
    <dataValidation type="list" allowBlank="1" showInputMessage="1" showErrorMessage="1" promptTitle="Ayuda" prompt="Elija un tipo de participación en la lista desplegable" sqref="H61:I70">
      <formula1>CONGRESO_INTERNACIONAL</formula1>
    </dataValidation>
    <dataValidation type="whole" allowBlank="1" showInputMessage="1" showErrorMessage="1" errorTitle="Corrija el dato" error="Por favor, introduzca un número entero" sqref="I33:I34 I38:I40">
      <formula1>0</formula1>
      <formula2>1000</formula2>
    </dataValidation>
    <dataValidation type="list" allowBlank="1" showInputMessage="1" showErrorMessage="1" promptTitle="Ayuda" prompt="Elija un tipo de participación de la lista desplegable" sqref="H49:I58">
      <formula1>CONGRESO_INTERNACIONAL</formula1>
    </dataValidation>
    <dataValidation allowBlank="1" showInputMessage="1" showErrorMessage="1" promptTitle="Aviso" prompt="Los méritos de este apartado se acreditarán mediante certificado expedido por el Secretariado de Transferencia de Conocimiento y Emprendimiento de la Universidad de Sevilla" sqref="B43:E45"/>
    <dataValidation type="list" allowBlank="1" showInputMessage="1" showErrorMessage="1" promptTitle="Ayuda" prompt="Elija una opción de la lista desplegable" sqref="F43:G45">
      <formula1>TIPO_PATENTE</formula1>
    </dataValidation>
    <dataValidation type="list" allowBlank="1" showInputMessage="1" showErrorMessage="1" promptTitle="Ayuda" prompt="Elija el tipo de conferencia de la lista desplegable" sqref="H73:I76">
      <formula1>PONENTE_CONFERENCIAS</formula1>
    </dataValidation>
    <dataValidation type="list" allowBlank="1" showInputMessage="1" showErrorMessage="1" promptTitle="Ayuda" prompt="Elija el tipo de seminario de la lista desplegable" sqref="H79:I82">
      <formula1>PONENTE_SEMINARIOS</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8"/>
  <sheetViews>
    <sheetView workbookViewId="0">
      <selection activeCell="B62" sqref="B62:F62"/>
    </sheetView>
  </sheetViews>
  <sheetFormatPr baseColWidth="10" defaultColWidth="9.140625" defaultRowHeight="30" customHeight="1" x14ac:dyDescent="0.3"/>
  <cols>
    <col min="1" max="1" width="1.5703125" style="54" customWidth="1"/>
    <col min="2" max="2" width="45.42578125" style="64" customWidth="1"/>
    <col min="3" max="3" width="14.5703125" style="54" customWidth="1"/>
    <col min="4" max="4" width="32" style="54" customWidth="1"/>
    <col min="5" max="5" width="14" style="54" customWidth="1"/>
    <col min="6" max="6" width="13.5703125" style="54" customWidth="1"/>
    <col min="7" max="7" width="17.42578125" style="54" customWidth="1"/>
    <col min="8" max="8" width="15.42578125" style="54" customWidth="1"/>
    <col min="9" max="9" width="18.28515625" style="54" customWidth="1"/>
    <col min="10" max="11" width="16.5703125" style="54" hidden="1" customWidth="1"/>
    <col min="12" max="12" width="19.28515625" style="176" hidden="1" customWidth="1"/>
    <col min="13" max="13" width="14.85546875" style="176" hidden="1" customWidth="1"/>
    <col min="14" max="16384" width="9.140625" style="54"/>
  </cols>
  <sheetData>
    <row r="1" spans="2:13" ht="11.25" customHeight="1" thickBot="1" x14ac:dyDescent="0.35">
      <c r="B1" s="54"/>
    </row>
    <row r="2" spans="2:13" ht="30" customHeight="1" x14ac:dyDescent="0.3">
      <c r="B2" s="56"/>
      <c r="C2" s="57" t="s">
        <v>0</v>
      </c>
      <c r="D2" s="57"/>
      <c r="E2" s="57"/>
      <c r="F2" s="57"/>
      <c r="G2" s="57"/>
      <c r="H2" s="57"/>
      <c r="I2" s="67"/>
      <c r="J2" s="257" t="s">
        <v>131</v>
      </c>
      <c r="K2" s="238" t="s">
        <v>132</v>
      </c>
    </row>
    <row r="3" spans="2:13" ht="18.75" customHeight="1" x14ac:dyDescent="0.3">
      <c r="B3" s="58"/>
      <c r="C3" s="147" t="s">
        <v>119</v>
      </c>
      <c r="D3" s="59"/>
      <c r="E3" s="59"/>
      <c r="F3" s="59"/>
      <c r="G3" s="59"/>
      <c r="H3" s="59"/>
      <c r="I3" s="68"/>
      <c r="J3" s="258"/>
      <c r="K3" s="239"/>
    </row>
    <row r="4" spans="2:13" ht="17.25" customHeight="1" x14ac:dyDescent="0.3">
      <c r="B4" s="58"/>
      <c r="C4" s="289" t="str">
        <f>CONCATENATE(IF(SOL_NOMBRE&lt;&gt;"",UPPER(SOL_NOMBRE),"")," ",UPPER(SOL_APELLIDOS),IF(SOL_NIF&lt;&gt;"", CONCATENATE(" ( ",    SOL_NIF," ) "),""))</f>
        <v xml:space="preserve"> </v>
      </c>
      <c r="D4" s="289"/>
      <c r="E4" s="289"/>
      <c r="F4" s="289"/>
      <c r="G4" s="289"/>
      <c r="H4" s="262" t="str">
        <f>IF( AND(SOL_FECHA_INI&lt;&gt;"",SOL_FECHA_FIN&lt;&gt;""),"Intervalo de fechas evaluable","")</f>
        <v/>
      </c>
      <c r="I4" s="263"/>
      <c r="J4" s="258"/>
      <c r="K4" s="239"/>
    </row>
    <row r="5" spans="2:13" ht="15.75" customHeight="1" thickBot="1" x14ac:dyDescent="0.35">
      <c r="B5" s="58"/>
      <c r="C5" s="290"/>
      <c r="D5" s="290"/>
      <c r="E5" s="290"/>
      <c r="F5" s="290"/>
      <c r="G5" s="290"/>
      <c r="H5" s="142" t="str">
        <f>IF(ISBLANK(SOL_FECHA_INI),"",SOL_FECHA_INI)</f>
        <v/>
      </c>
      <c r="I5" s="153" t="str">
        <f>IF(ISBLANK(SOL_FECHA_FIN),"",SOL_FECHA_FIN+365)</f>
        <v/>
      </c>
      <c r="J5" s="259"/>
      <c r="K5" s="240"/>
    </row>
    <row r="6" spans="2:13" s="62" customFormat="1" ht="38.25" customHeight="1" thickBot="1" x14ac:dyDescent="0.35">
      <c r="B6" s="101" t="s">
        <v>70</v>
      </c>
      <c r="C6" s="102"/>
      <c r="D6" s="102"/>
      <c r="E6" s="102"/>
      <c r="F6" s="102"/>
      <c r="G6" s="102"/>
      <c r="H6" s="102"/>
      <c r="I6" s="103"/>
      <c r="J6" s="175">
        <f>SUM(J7+J21+J26+J33+J40+J48+J45+J53+J58+J63+J68)</f>
        <v>0</v>
      </c>
      <c r="K6" s="175">
        <f>SUM(K7+K21+K26+K33+K40+K48+K45+K53+K58+K63+K68)</f>
        <v>0</v>
      </c>
      <c r="L6" s="185"/>
      <c r="M6" s="185"/>
    </row>
    <row r="7" spans="2:13" s="62" customFormat="1" ht="23.25" customHeight="1" x14ac:dyDescent="0.25">
      <c r="B7" s="86" t="s">
        <v>103</v>
      </c>
      <c r="C7" s="87"/>
      <c r="D7" s="87"/>
      <c r="E7" s="87"/>
      <c r="F7" s="87"/>
      <c r="G7" s="87"/>
      <c r="H7" s="87"/>
      <c r="I7" s="88"/>
      <c r="J7" s="345">
        <f>SUM(J9:J20)</f>
        <v>0</v>
      </c>
      <c r="K7" s="345">
        <f>SUM(K9:K20)</f>
        <v>0</v>
      </c>
      <c r="L7" s="280" t="s">
        <v>139</v>
      </c>
      <c r="M7" s="281"/>
    </row>
    <row r="8" spans="2:13" ht="27.75" customHeight="1" x14ac:dyDescent="0.25">
      <c r="B8" s="298" t="s">
        <v>126</v>
      </c>
      <c r="C8" s="291"/>
      <c r="D8" s="291"/>
      <c r="E8" s="291"/>
      <c r="F8" s="291" t="s">
        <v>15</v>
      </c>
      <c r="G8" s="291"/>
      <c r="H8" s="152" t="s">
        <v>12</v>
      </c>
      <c r="I8" s="85" t="s">
        <v>13</v>
      </c>
      <c r="J8" s="343"/>
      <c r="K8" s="343"/>
      <c r="L8" s="282"/>
      <c r="M8" s="283"/>
    </row>
    <row r="9" spans="2:13" s="66" customFormat="1" ht="20.100000000000001" customHeight="1" x14ac:dyDescent="0.3">
      <c r="B9" s="266"/>
      <c r="C9" s="267"/>
      <c r="D9" s="267"/>
      <c r="E9" s="268"/>
      <c r="F9" s="269"/>
      <c r="G9" s="268"/>
      <c r="H9" s="155"/>
      <c r="I9" s="11"/>
      <c r="J9" s="96">
        <f>IF(AND(B9&lt;&gt;"",I9&lt;&gt;""),1,0)</f>
        <v>0</v>
      </c>
      <c r="K9" s="104">
        <f>J9</f>
        <v>0</v>
      </c>
      <c r="L9" s="264"/>
      <c r="M9" s="265"/>
    </row>
    <row r="10" spans="2:13" s="66" customFormat="1" ht="20.100000000000001" customHeight="1" x14ac:dyDescent="0.3">
      <c r="B10" s="266"/>
      <c r="C10" s="267"/>
      <c r="D10" s="267"/>
      <c r="E10" s="268"/>
      <c r="F10" s="269"/>
      <c r="G10" s="268"/>
      <c r="H10" s="169"/>
      <c r="I10" s="11"/>
      <c r="J10" s="96">
        <f t="shared" ref="J10:J15" si="0">IF(AND(B10&lt;&gt;"",I10&lt;&gt;""),1,0)</f>
        <v>0</v>
      </c>
      <c r="K10" s="104">
        <f t="shared" ref="K10:K15" si="1">J10</f>
        <v>0</v>
      </c>
      <c r="L10" s="264"/>
      <c r="M10" s="265"/>
    </row>
    <row r="11" spans="2:13" s="66" customFormat="1" ht="20.100000000000001" customHeight="1" x14ac:dyDescent="0.3">
      <c r="B11" s="266"/>
      <c r="C11" s="267"/>
      <c r="D11" s="267"/>
      <c r="E11" s="268"/>
      <c r="F11" s="269"/>
      <c r="G11" s="268"/>
      <c r="H11" s="169"/>
      <c r="I11" s="11"/>
      <c r="J11" s="96">
        <f t="shared" si="0"/>
        <v>0</v>
      </c>
      <c r="K11" s="104">
        <f t="shared" si="1"/>
        <v>0</v>
      </c>
      <c r="L11" s="264"/>
      <c r="M11" s="265"/>
    </row>
    <row r="12" spans="2:13" s="66" customFormat="1" ht="20.100000000000001" customHeight="1" x14ac:dyDescent="0.3">
      <c r="B12" s="266"/>
      <c r="C12" s="267"/>
      <c r="D12" s="267"/>
      <c r="E12" s="268"/>
      <c r="F12" s="269"/>
      <c r="G12" s="268"/>
      <c r="H12" s="169"/>
      <c r="I12" s="11"/>
      <c r="J12" s="96">
        <f t="shared" si="0"/>
        <v>0</v>
      </c>
      <c r="K12" s="104">
        <f t="shared" si="1"/>
        <v>0</v>
      </c>
      <c r="L12" s="264"/>
      <c r="M12" s="265"/>
    </row>
    <row r="13" spans="2:13" s="66" customFormat="1" ht="20.100000000000001" customHeight="1" x14ac:dyDescent="0.3">
      <c r="B13" s="266"/>
      <c r="C13" s="267"/>
      <c r="D13" s="267"/>
      <c r="E13" s="268"/>
      <c r="F13" s="269"/>
      <c r="G13" s="268"/>
      <c r="H13" s="169"/>
      <c r="I13" s="11"/>
      <c r="J13" s="96">
        <f t="shared" ref="J13:J14" si="2">IF(AND(B13&lt;&gt;"",I13&lt;&gt;""),1,0)</f>
        <v>0</v>
      </c>
      <c r="K13" s="104">
        <f t="shared" ref="K13:K14" si="3">J13</f>
        <v>0</v>
      </c>
      <c r="L13" s="264"/>
      <c r="M13" s="265"/>
    </row>
    <row r="14" spans="2:13" s="66" customFormat="1" ht="20.100000000000001" customHeight="1" x14ac:dyDescent="0.3">
      <c r="B14" s="266"/>
      <c r="C14" s="267"/>
      <c r="D14" s="267"/>
      <c r="E14" s="268"/>
      <c r="F14" s="269"/>
      <c r="G14" s="268"/>
      <c r="H14" s="169"/>
      <c r="I14" s="11"/>
      <c r="J14" s="96">
        <f t="shared" si="2"/>
        <v>0</v>
      </c>
      <c r="K14" s="104">
        <f t="shared" si="3"/>
        <v>0</v>
      </c>
      <c r="L14" s="264"/>
      <c r="M14" s="265"/>
    </row>
    <row r="15" spans="2:13" s="66" customFormat="1" ht="20.100000000000001" customHeight="1" x14ac:dyDescent="0.3">
      <c r="B15" s="266"/>
      <c r="C15" s="267"/>
      <c r="D15" s="267"/>
      <c r="E15" s="268"/>
      <c r="F15" s="269"/>
      <c r="G15" s="268"/>
      <c r="H15" s="169"/>
      <c r="I15" s="11"/>
      <c r="J15" s="96">
        <f t="shared" si="0"/>
        <v>0</v>
      </c>
      <c r="K15" s="104">
        <f t="shared" si="1"/>
        <v>0</v>
      </c>
      <c r="L15" s="264"/>
      <c r="M15" s="265"/>
    </row>
    <row r="16" spans="2:13" s="66" customFormat="1" ht="20.100000000000001" customHeight="1" x14ac:dyDescent="0.3">
      <c r="B16" s="266"/>
      <c r="C16" s="267"/>
      <c r="D16" s="267"/>
      <c r="E16" s="268"/>
      <c r="F16" s="269"/>
      <c r="G16" s="268"/>
      <c r="H16" s="169"/>
      <c r="I16" s="11"/>
      <c r="J16" s="96">
        <f t="shared" ref="J16:J17" si="4">IF(AND(B16&lt;&gt;"",I16&lt;&gt;""),1,0)</f>
        <v>0</v>
      </c>
      <c r="K16" s="104">
        <f t="shared" ref="K16:K17" si="5">J16</f>
        <v>0</v>
      </c>
      <c r="L16" s="264"/>
      <c r="M16" s="265"/>
    </row>
    <row r="17" spans="2:13" s="66" customFormat="1" ht="20.100000000000001" customHeight="1" x14ac:dyDescent="0.3">
      <c r="B17" s="266"/>
      <c r="C17" s="267"/>
      <c r="D17" s="267"/>
      <c r="E17" s="268"/>
      <c r="F17" s="269"/>
      <c r="G17" s="268"/>
      <c r="H17" s="169"/>
      <c r="I17" s="11"/>
      <c r="J17" s="96">
        <f t="shared" si="4"/>
        <v>0</v>
      </c>
      <c r="K17" s="104">
        <f t="shared" si="5"/>
        <v>0</v>
      </c>
      <c r="L17" s="264"/>
      <c r="M17" s="265"/>
    </row>
    <row r="18" spans="2:13" s="66" customFormat="1" ht="20.100000000000001" customHeight="1" x14ac:dyDescent="0.3">
      <c r="B18" s="266"/>
      <c r="C18" s="267"/>
      <c r="D18" s="267"/>
      <c r="E18" s="268"/>
      <c r="F18" s="269"/>
      <c r="G18" s="268"/>
      <c r="H18" s="169"/>
      <c r="I18" s="11"/>
      <c r="J18" s="96">
        <f t="shared" ref="J18" si="6">IF(AND(B18&lt;&gt;"",I18&lt;&gt;""),1,0)</f>
        <v>0</v>
      </c>
      <c r="K18" s="104">
        <f t="shared" ref="K18" si="7">J18</f>
        <v>0</v>
      </c>
      <c r="L18" s="264"/>
      <c r="M18" s="265"/>
    </row>
    <row r="19" spans="2:13" s="66" customFormat="1" ht="20.100000000000001" customHeight="1" x14ac:dyDescent="0.3">
      <c r="B19" s="266"/>
      <c r="C19" s="267"/>
      <c r="D19" s="267"/>
      <c r="E19" s="268"/>
      <c r="F19" s="269"/>
      <c r="G19" s="268"/>
      <c r="H19" s="155"/>
      <c r="I19" s="11"/>
      <c r="J19" s="96">
        <f t="shared" ref="J19:J20" si="8">IF(AND(B19&lt;&gt;"",I19&lt;&gt;""),1,0)</f>
        <v>0</v>
      </c>
      <c r="K19" s="104">
        <f t="shared" ref="K19:K20" si="9">J19</f>
        <v>0</v>
      </c>
      <c r="L19" s="264"/>
      <c r="M19" s="265"/>
    </row>
    <row r="20" spans="2:13" s="66" customFormat="1" ht="20.100000000000001" customHeight="1" x14ac:dyDescent="0.3">
      <c r="B20" s="266"/>
      <c r="C20" s="267"/>
      <c r="D20" s="267"/>
      <c r="E20" s="268"/>
      <c r="F20" s="269"/>
      <c r="G20" s="268"/>
      <c r="H20" s="155"/>
      <c r="I20" s="11"/>
      <c r="J20" s="96">
        <f t="shared" si="8"/>
        <v>0</v>
      </c>
      <c r="K20" s="104">
        <f t="shared" si="9"/>
        <v>0</v>
      </c>
      <c r="L20" s="264"/>
      <c r="M20" s="265"/>
    </row>
    <row r="21" spans="2:13" s="62" customFormat="1" ht="23.25" customHeight="1" x14ac:dyDescent="0.3">
      <c r="B21" s="86" t="s">
        <v>104</v>
      </c>
      <c r="C21" s="87"/>
      <c r="D21" s="87"/>
      <c r="E21" s="87"/>
      <c r="F21" s="87"/>
      <c r="G21" s="87"/>
      <c r="H21" s="87"/>
      <c r="I21" s="88"/>
      <c r="J21" s="342">
        <f>SUM(J23:J25)</f>
        <v>0</v>
      </c>
      <c r="K21" s="342">
        <f>SUM(K23:K25)</f>
        <v>0</v>
      </c>
      <c r="L21" s="185"/>
      <c r="M21" s="185"/>
    </row>
    <row r="22" spans="2:13" ht="27.75" customHeight="1" x14ac:dyDescent="0.3">
      <c r="B22" s="298" t="s">
        <v>126</v>
      </c>
      <c r="C22" s="291"/>
      <c r="D22" s="291"/>
      <c r="E22" s="291"/>
      <c r="F22" s="291" t="s">
        <v>15</v>
      </c>
      <c r="G22" s="291"/>
      <c r="H22" s="152" t="s">
        <v>12</v>
      </c>
      <c r="I22" s="85" t="s">
        <v>13</v>
      </c>
      <c r="J22" s="343"/>
      <c r="K22" s="343"/>
    </row>
    <row r="23" spans="2:13" s="66" customFormat="1" ht="20.100000000000001" customHeight="1" x14ac:dyDescent="0.3">
      <c r="B23" s="266"/>
      <c r="C23" s="267"/>
      <c r="D23" s="267"/>
      <c r="E23" s="268"/>
      <c r="F23" s="269"/>
      <c r="G23" s="268"/>
      <c r="H23" s="155"/>
      <c r="I23" s="11"/>
      <c r="J23" s="96">
        <f>IF(AND(B23&lt;&gt;"",I23&lt;&gt;""),0.1,0)</f>
        <v>0</v>
      </c>
      <c r="K23" s="104">
        <f>J23</f>
        <v>0</v>
      </c>
      <c r="L23" s="264"/>
      <c r="M23" s="265"/>
    </row>
    <row r="24" spans="2:13" s="66" customFormat="1" ht="20.100000000000001" customHeight="1" x14ac:dyDescent="0.3">
      <c r="B24" s="266"/>
      <c r="C24" s="267"/>
      <c r="D24" s="267"/>
      <c r="E24" s="268"/>
      <c r="F24" s="269"/>
      <c r="G24" s="268"/>
      <c r="H24" s="155"/>
      <c r="I24" s="11"/>
      <c r="J24" s="96">
        <f t="shared" ref="J24:J25" si="10">IF(AND(B24&lt;&gt;"",I24&lt;&gt;""),0.1,0)</f>
        <v>0</v>
      </c>
      <c r="K24" s="104">
        <f t="shared" ref="K24:K25" si="11">J24</f>
        <v>0</v>
      </c>
      <c r="L24" s="264"/>
      <c r="M24" s="265"/>
    </row>
    <row r="25" spans="2:13" s="66" customFormat="1" ht="20.100000000000001" customHeight="1" x14ac:dyDescent="0.3">
      <c r="B25" s="266"/>
      <c r="C25" s="267"/>
      <c r="D25" s="267"/>
      <c r="E25" s="268"/>
      <c r="F25" s="269"/>
      <c r="G25" s="268"/>
      <c r="H25" s="155"/>
      <c r="I25" s="11"/>
      <c r="J25" s="96">
        <f t="shared" si="10"/>
        <v>0</v>
      </c>
      <c r="K25" s="104">
        <f t="shared" si="11"/>
        <v>0</v>
      </c>
      <c r="L25" s="264"/>
      <c r="M25" s="265"/>
    </row>
    <row r="26" spans="2:13" s="62" customFormat="1" ht="23.25" customHeight="1" x14ac:dyDescent="0.3">
      <c r="B26" s="86" t="s">
        <v>105</v>
      </c>
      <c r="C26" s="87"/>
      <c r="D26" s="87"/>
      <c r="E26" s="87"/>
      <c r="F26" s="87"/>
      <c r="G26" s="87"/>
      <c r="H26" s="87"/>
      <c r="I26" s="88"/>
      <c r="J26" s="342">
        <f>SUM(J28:J32)</f>
        <v>0</v>
      </c>
      <c r="K26" s="342">
        <f>SUM(K28:K32)</f>
        <v>0</v>
      </c>
      <c r="L26" s="185"/>
      <c r="M26" s="185"/>
    </row>
    <row r="27" spans="2:13" ht="27.75" customHeight="1" x14ac:dyDescent="0.3">
      <c r="B27" s="298" t="s">
        <v>106</v>
      </c>
      <c r="C27" s="291"/>
      <c r="D27" s="291"/>
      <c r="E27" s="291"/>
      <c r="F27" s="152"/>
      <c r="G27" s="152" t="s">
        <v>127</v>
      </c>
      <c r="H27" s="152" t="s">
        <v>12</v>
      </c>
      <c r="I27" s="85" t="s">
        <v>13</v>
      </c>
      <c r="J27" s="343"/>
      <c r="K27" s="343"/>
    </row>
    <row r="28" spans="2:13" s="66" customFormat="1" ht="20.100000000000001" customHeight="1" x14ac:dyDescent="0.3">
      <c r="B28" s="266"/>
      <c r="C28" s="267"/>
      <c r="D28" s="267"/>
      <c r="E28" s="267"/>
      <c r="F28" s="268"/>
      <c r="G28" s="155"/>
      <c r="H28" s="155"/>
      <c r="I28" s="11"/>
      <c r="J28" s="96">
        <f>IF(AND(B28&lt;&gt;"",I28&lt;&gt;""),(0.5*G28/4),0)</f>
        <v>0</v>
      </c>
      <c r="K28" s="104">
        <f>J28</f>
        <v>0</v>
      </c>
      <c r="L28" s="264"/>
      <c r="M28" s="265"/>
    </row>
    <row r="29" spans="2:13" s="66" customFormat="1" ht="20.100000000000001" customHeight="1" x14ac:dyDescent="0.3">
      <c r="B29" s="266"/>
      <c r="C29" s="267"/>
      <c r="D29" s="267"/>
      <c r="E29" s="267"/>
      <c r="F29" s="268"/>
      <c r="G29" s="169"/>
      <c r="H29" s="169"/>
      <c r="I29" s="11"/>
      <c r="J29" s="96">
        <f t="shared" ref="J29" si="12">IF(AND(B29&lt;&gt;"",I29&lt;&gt;""),(0.5*G29),0)</f>
        <v>0</v>
      </c>
      <c r="K29" s="104">
        <f t="shared" ref="K29" si="13">J29</f>
        <v>0</v>
      </c>
      <c r="L29" s="264"/>
      <c r="M29" s="265"/>
    </row>
    <row r="30" spans="2:13" s="66" customFormat="1" ht="20.100000000000001" customHeight="1" x14ac:dyDescent="0.3">
      <c r="B30" s="266"/>
      <c r="C30" s="267"/>
      <c r="D30" s="267"/>
      <c r="E30" s="267"/>
      <c r="F30" s="268"/>
      <c r="G30" s="169"/>
      <c r="H30" s="169"/>
      <c r="I30" s="11"/>
      <c r="J30" s="96">
        <f t="shared" ref="J30" si="14">IF(AND(B30&lt;&gt;"",I30&lt;&gt;""),(0.5*G30),0)</f>
        <v>0</v>
      </c>
      <c r="K30" s="104">
        <f t="shared" ref="K30" si="15">J30</f>
        <v>0</v>
      </c>
      <c r="L30" s="264"/>
      <c r="M30" s="265"/>
    </row>
    <row r="31" spans="2:13" s="66" customFormat="1" ht="20.100000000000001" customHeight="1" x14ac:dyDescent="0.3">
      <c r="B31" s="266"/>
      <c r="C31" s="267"/>
      <c r="D31" s="267"/>
      <c r="E31" s="267"/>
      <c r="F31" s="268"/>
      <c r="G31" s="155"/>
      <c r="H31" s="155"/>
      <c r="I31" s="11"/>
      <c r="J31" s="96">
        <f t="shared" ref="J31:J32" si="16">IF(AND(B31&lt;&gt;"",I31&lt;&gt;""),(0.5*G31),0)</f>
        <v>0</v>
      </c>
      <c r="K31" s="104">
        <f t="shared" ref="K31:K32" si="17">J31</f>
        <v>0</v>
      </c>
      <c r="L31" s="264"/>
      <c r="M31" s="265"/>
    </row>
    <row r="32" spans="2:13" s="66" customFormat="1" ht="20.100000000000001" customHeight="1" x14ac:dyDescent="0.3">
      <c r="B32" s="266"/>
      <c r="C32" s="267"/>
      <c r="D32" s="267"/>
      <c r="E32" s="267"/>
      <c r="F32" s="268"/>
      <c r="G32" s="155"/>
      <c r="H32" s="155"/>
      <c r="I32" s="11"/>
      <c r="J32" s="96">
        <f t="shared" si="16"/>
        <v>0</v>
      </c>
      <c r="K32" s="104">
        <f t="shared" si="17"/>
        <v>0</v>
      </c>
      <c r="L32" s="264"/>
      <c r="M32" s="265"/>
    </row>
    <row r="33" spans="2:13" s="62" customFormat="1" ht="23.25" customHeight="1" x14ac:dyDescent="0.3">
      <c r="B33" s="86" t="s">
        <v>107</v>
      </c>
      <c r="C33" s="87"/>
      <c r="D33" s="87"/>
      <c r="E33" s="87"/>
      <c r="F33" s="87"/>
      <c r="G33" s="87"/>
      <c r="H33" s="87"/>
      <c r="I33" s="88"/>
      <c r="J33" s="342">
        <f>SUM(J35:J39)</f>
        <v>0</v>
      </c>
      <c r="K33" s="342">
        <f>SUM(K35:K39)</f>
        <v>0</v>
      </c>
      <c r="L33" s="185"/>
      <c r="M33" s="185"/>
    </row>
    <row r="34" spans="2:13" ht="27.75" customHeight="1" x14ac:dyDescent="0.3">
      <c r="B34" s="298" t="s">
        <v>106</v>
      </c>
      <c r="C34" s="291"/>
      <c r="D34" s="291"/>
      <c r="E34" s="291"/>
      <c r="F34" s="152"/>
      <c r="G34" s="152" t="s">
        <v>127</v>
      </c>
      <c r="H34" s="152" t="s">
        <v>12</v>
      </c>
      <c r="I34" s="85" t="s">
        <v>13</v>
      </c>
      <c r="J34" s="343"/>
      <c r="K34" s="343"/>
    </row>
    <row r="35" spans="2:13" s="66" customFormat="1" ht="20.100000000000001" customHeight="1" x14ac:dyDescent="0.3">
      <c r="B35" s="266"/>
      <c r="C35" s="267"/>
      <c r="D35" s="267"/>
      <c r="E35" s="267"/>
      <c r="F35" s="268"/>
      <c r="G35" s="155"/>
      <c r="H35" s="155"/>
      <c r="I35" s="11"/>
      <c r="J35" s="96">
        <f>IF(AND(B35&lt;&gt;"",I35&lt;&gt;""),(0.25*G35/4),0)</f>
        <v>0</v>
      </c>
      <c r="K35" s="104">
        <f>J35</f>
        <v>0</v>
      </c>
      <c r="L35" s="264"/>
      <c r="M35" s="265"/>
    </row>
    <row r="36" spans="2:13" s="66" customFormat="1" ht="20.100000000000001" customHeight="1" x14ac:dyDescent="0.3">
      <c r="B36" s="266"/>
      <c r="C36" s="267"/>
      <c r="D36" s="267"/>
      <c r="E36" s="267"/>
      <c r="F36" s="268"/>
      <c r="G36" s="169"/>
      <c r="H36" s="169"/>
      <c r="I36" s="11"/>
      <c r="J36" s="96">
        <f t="shared" ref="J36" si="18">IF(AND(B36&lt;&gt;"",I36&lt;&gt;""),(0.25*G36),0)</f>
        <v>0</v>
      </c>
      <c r="K36" s="104">
        <f t="shared" ref="K36" si="19">J36</f>
        <v>0</v>
      </c>
      <c r="L36" s="264"/>
      <c r="M36" s="265"/>
    </row>
    <row r="37" spans="2:13" s="66" customFormat="1" ht="20.100000000000001" customHeight="1" x14ac:dyDescent="0.3">
      <c r="B37" s="266"/>
      <c r="C37" s="267"/>
      <c r="D37" s="267"/>
      <c r="E37" s="267"/>
      <c r="F37" s="268"/>
      <c r="G37" s="169"/>
      <c r="H37" s="169"/>
      <c r="I37" s="11"/>
      <c r="J37" s="96">
        <f t="shared" ref="J37" si="20">IF(AND(B37&lt;&gt;"",I37&lt;&gt;""),(0.25*G37),0)</f>
        <v>0</v>
      </c>
      <c r="K37" s="104">
        <f t="shared" ref="K37" si="21">J37</f>
        <v>0</v>
      </c>
      <c r="L37" s="264"/>
      <c r="M37" s="265"/>
    </row>
    <row r="38" spans="2:13" s="66" customFormat="1" ht="20.100000000000001" customHeight="1" x14ac:dyDescent="0.3">
      <c r="B38" s="266"/>
      <c r="C38" s="267"/>
      <c r="D38" s="267"/>
      <c r="E38" s="267"/>
      <c r="F38" s="268"/>
      <c r="G38" s="155"/>
      <c r="H38" s="155"/>
      <c r="I38" s="11"/>
      <c r="J38" s="96">
        <f t="shared" ref="J38:J39" si="22">IF(AND(B38&lt;&gt;"",I38&lt;&gt;""),(0.25*G38),0)</f>
        <v>0</v>
      </c>
      <c r="K38" s="104">
        <f t="shared" ref="K38:K39" si="23">J38</f>
        <v>0</v>
      </c>
      <c r="L38" s="264"/>
      <c r="M38" s="265"/>
    </row>
    <row r="39" spans="2:13" s="66" customFormat="1" ht="20.100000000000001" customHeight="1" x14ac:dyDescent="0.3">
      <c r="B39" s="266"/>
      <c r="C39" s="267"/>
      <c r="D39" s="267"/>
      <c r="E39" s="267"/>
      <c r="F39" s="268"/>
      <c r="G39" s="155"/>
      <c r="H39" s="155"/>
      <c r="I39" s="11"/>
      <c r="J39" s="96">
        <f t="shared" si="22"/>
        <v>0</v>
      </c>
      <c r="K39" s="104">
        <f t="shared" si="23"/>
        <v>0</v>
      </c>
      <c r="L39" s="264"/>
      <c r="M39" s="265"/>
    </row>
    <row r="40" spans="2:13" s="62" customFormat="1" ht="23.25" customHeight="1" x14ac:dyDescent="0.3">
      <c r="B40" s="86" t="s">
        <v>108</v>
      </c>
      <c r="C40" s="87"/>
      <c r="D40" s="87"/>
      <c r="E40" s="87"/>
      <c r="F40" s="87"/>
      <c r="G40" s="87"/>
      <c r="H40" s="87"/>
      <c r="I40" s="88"/>
      <c r="J40" s="342">
        <f>SUM(J42:J44)</f>
        <v>0</v>
      </c>
      <c r="K40" s="342">
        <f>SUM(K42:K44)</f>
        <v>0</v>
      </c>
      <c r="L40" s="185"/>
      <c r="M40" s="185"/>
    </row>
    <row r="41" spans="2:13" ht="27.75" customHeight="1" x14ac:dyDescent="0.3">
      <c r="B41" s="298" t="s">
        <v>128</v>
      </c>
      <c r="C41" s="291"/>
      <c r="D41" s="291"/>
      <c r="E41" s="291"/>
      <c r="F41" s="152"/>
      <c r="G41" s="152"/>
      <c r="H41" s="152" t="s">
        <v>12</v>
      </c>
      <c r="I41" s="85" t="s">
        <v>13</v>
      </c>
      <c r="J41" s="343"/>
      <c r="K41" s="343"/>
    </row>
    <row r="42" spans="2:13" s="66" customFormat="1" ht="20.100000000000001" customHeight="1" x14ac:dyDescent="0.3">
      <c r="B42" s="266"/>
      <c r="C42" s="267"/>
      <c r="D42" s="267"/>
      <c r="E42" s="267"/>
      <c r="F42" s="267"/>
      <c r="G42" s="268"/>
      <c r="H42" s="155"/>
      <c r="I42" s="11"/>
      <c r="J42" s="96">
        <f>IF(AND(B42&lt;&gt;"",I42&lt;&gt;""),(0.25),0)</f>
        <v>0</v>
      </c>
      <c r="K42" s="104">
        <f>J42</f>
        <v>0</v>
      </c>
      <c r="L42" s="264"/>
      <c r="M42" s="265"/>
    </row>
    <row r="43" spans="2:13" s="66" customFormat="1" ht="20.100000000000001" customHeight="1" x14ac:dyDescent="0.3">
      <c r="B43" s="266"/>
      <c r="C43" s="267"/>
      <c r="D43" s="267"/>
      <c r="E43" s="267"/>
      <c r="F43" s="267"/>
      <c r="G43" s="268"/>
      <c r="H43" s="155"/>
      <c r="I43" s="11"/>
      <c r="J43" s="96">
        <f t="shared" ref="J43:J44" si="24">IF(AND(B43&lt;&gt;"",I43&lt;&gt;""),(0.25),0)</f>
        <v>0</v>
      </c>
      <c r="K43" s="104">
        <f t="shared" ref="K43:K44" si="25">J43</f>
        <v>0</v>
      </c>
      <c r="L43" s="264"/>
      <c r="M43" s="265"/>
    </row>
    <row r="44" spans="2:13" s="66" customFormat="1" ht="20.100000000000001" customHeight="1" x14ac:dyDescent="0.3">
      <c r="B44" s="266"/>
      <c r="C44" s="267"/>
      <c r="D44" s="267"/>
      <c r="E44" s="267"/>
      <c r="F44" s="267"/>
      <c r="G44" s="268"/>
      <c r="H44" s="155"/>
      <c r="I44" s="11"/>
      <c r="J44" s="96">
        <f t="shared" si="24"/>
        <v>0</v>
      </c>
      <c r="K44" s="104">
        <f t="shared" si="25"/>
        <v>0</v>
      </c>
      <c r="L44" s="264"/>
      <c r="M44" s="265"/>
    </row>
    <row r="45" spans="2:13" s="62" customFormat="1" ht="23.25" customHeight="1" x14ac:dyDescent="0.3">
      <c r="B45" s="86" t="s">
        <v>117</v>
      </c>
      <c r="C45" s="87"/>
      <c r="D45" s="87"/>
      <c r="E45" s="87"/>
      <c r="F45" s="87"/>
      <c r="G45" s="87"/>
      <c r="H45" s="87"/>
      <c r="I45" s="88"/>
      <c r="J45" s="342">
        <f>SUM(J47)</f>
        <v>0</v>
      </c>
      <c r="K45" s="342">
        <f>SUM(K47)</f>
        <v>0</v>
      </c>
      <c r="L45" s="185"/>
      <c r="M45" s="185"/>
    </row>
    <row r="46" spans="2:13" ht="27.75" customHeight="1" x14ac:dyDescent="0.3">
      <c r="B46" s="298" t="s">
        <v>77</v>
      </c>
      <c r="C46" s="291"/>
      <c r="D46" s="291"/>
      <c r="E46" s="291"/>
      <c r="F46" s="152"/>
      <c r="G46" s="152"/>
      <c r="H46" s="152" t="s">
        <v>12</v>
      </c>
      <c r="I46" s="85" t="s">
        <v>13</v>
      </c>
      <c r="J46" s="343"/>
      <c r="K46" s="343"/>
    </row>
    <row r="47" spans="2:13" s="66" customFormat="1" ht="20.100000000000001" customHeight="1" thickBot="1" x14ac:dyDescent="0.35">
      <c r="B47" s="266"/>
      <c r="C47" s="267"/>
      <c r="D47" s="267"/>
      <c r="E47" s="267"/>
      <c r="F47" s="267"/>
      <c r="G47" s="268"/>
      <c r="H47" s="155"/>
      <c r="I47" s="11"/>
      <c r="J47" s="96">
        <f>IF(AND(B47&lt;&gt;"",I47&lt;&gt;""),(0.5),0)</f>
        <v>0</v>
      </c>
      <c r="K47" s="104">
        <f>J47</f>
        <v>0</v>
      </c>
      <c r="L47" s="264"/>
      <c r="M47" s="265"/>
    </row>
    <row r="48" spans="2:13" s="62" customFormat="1" ht="23.25" customHeight="1" x14ac:dyDescent="0.3">
      <c r="B48" s="86" t="s">
        <v>109</v>
      </c>
      <c r="C48" s="87"/>
      <c r="D48" s="87"/>
      <c r="E48" s="87"/>
      <c r="F48" s="87"/>
      <c r="G48" s="87"/>
      <c r="H48" s="87"/>
      <c r="I48" s="88"/>
      <c r="J48" s="344">
        <f>SUM(J50:J52)</f>
        <v>0</v>
      </c>
      <c r="K48" s="344">
        <f>SUM(K50:K52)</f>
        <v>0</v>
      </c>
      <c r="L48" s="185"/>
      <c r="M48" s="185"/>
    </row>
    <row r="49" spans="2:13" ht="27.75" customHeight="1" x14ac:dyDescent="0.3">
      <c r="B49" s="298" t="s">
        <v>77</v>
      </c>
      <c r="C49" s="291"/>
      <c r="D49" s="291"/>
      <c r="E49" s="291"/>
      <c r="F49" s="152"/>
      <c r="G49" s="152"/>
      <c r="H49" s="152" t="s">
        <v>12</v>
      </c>
      <c r="I49" s="85" t="s">
        <v>13</v>
      </c>
      <c r="J49" s="343"/>
      <c r="K49" s="343"/>
    </row>
    <row r="50" spans="2:13" s="66" customFormat="1" ht="20.100000000000001" customHeight="1" x14ac:dyDescent="0.3">
      <c r="B50" s="266"/>
      <c r="C50" s="267"/>
      <c r="D50" s="267"/>
      <c r="E50" s="267"/>
      <c r="F50" s="267"/>
      <c r="G50" s="268"/>
      <c r="H50" s="155"/>
      <c r="I50" s="11"/>
      <c r="J50" s="105"/>
      <c r="K50" s="91">
        <f t="shared" ref="K50:K52" si="26">J50*COEFNORMC</f>
        <v>0</v>
      </c>
      <c r="L50" s="264"/>
      <c r="M50" s="265"/>
    </row>
    <row r="51" spans="2:13" s="66" customFormat="1" ht="20.100000000000001" customHeight="1" x14ac:dyDescent="0.3">
      <c r="B51" s="266"/>
      <c r="C51" s="267"/>
      <c r="D51" s="267"/>
      <c r="E51" s="267"/>
      <c r="F51" s="267"/>
      <c r="G51" s="268"/>
      <c r="H51" s="155"/>
      <c r="I51" s="11"/>
      <c r="J51" s="105"/>
      <c r="K51" s="91">
        <f t="shared" si="26"/>
        <v>0</v>
      </c>
      <c r="L51" s="264"/>
      <c r="M51" s="265"/>
    </row>
    <row r="52" spans="2:13" s="66" customFormat="1" ht="20.100000000000001" customHeight="1" thickBot="1" x14ac:dyDescent="0.35">
      <c r="B52" s="266"/>
      <c r="C52" s="267"/>
      <c r="D52" s="267"/>
      <c r="E52" s="267"/>
      <c r="F52" s="267"/>
      <c r="G52" s="268"/>
      <c r="H52" s="155"/>
      <c r="I52" s="12"/>
      <c r="J52" s="105"/>
      <c r="K52" s="91">
        <f t="shared" si="26"/>
        <v>0</v>
      </c>
      <c r="L52" s="264"/>
      <c r="M52" s="265"/>
    </row>
    <row r="53" spans="2:13" s="62" customFormat="1" ht="23.25" customHeight="1" x14ac:dyDescent="0.3">
      <c r="B53" s="86" t="s">
        <v>110</v>
      </c>
      <c r="C53" s="87"/>
      <c r="D53" s="87"/>
      <c r="E53" s="87"/>
      <c r="F53" s="87"/>
      <c r="G53" s="87"/>
      <c r="H53" s="87"/>
      <c r="I53" s="88"/>
      <c r="J53" s="344">
        <f>SUM(J55:J57)</f>
        <v>0</v>
      </c>
      <c r="K53" s="344">
        <f>SUM(K55:K57)</f>
        <v>0</v>
      </c>
      <c r="L53" s="185"/>
      <c r="M53" s="185"/>
    </row>
    <row r="54" spans="2:13" ht="27.75" customHeight="1" x14ac:dyDescent="0.3">
      <c r="B54" s="298" t="s">
        <v>77</v>
      </c>
      <c r="C54" s="291"/>
      <c r="D54" s="291"/>
      <c r="E54" s="291"/>
      <c r="F54" s="291" t="s">
        <v>125</v>
      </c>
      <c r="G54" s="291"/>
      <c r="H54" s="152" t="s">
        <v>12</v>
      </c>
      <c r="I54" s="85" t="s">
        <v>13</v>
      </c>
      <c r="J54" s="343"/>
      <c r="K54" s="343"/>
    </row>
    <row r="55" spans="2:13" s="66" customFormat="1" ht="20.100000000000001" customHeight="1" x14ac:dyDescent="0.3">
      <c r="B55" s="266"/>
      <c r="C55" s="267"/>
      <c r="D55" s="267"/>
      <c r="E55" s="268"/>
      <c r="F55" s="269"/>
      <c r="G55" s="268"/>
      <c r="H55" s="155"/>
      <c r="I55" s="11"/>
      <c r="J55" s="96">
        <f>IF(AND(B55&lt;&gt;"",I55&lt;&gt;""),(0.2),0)</f>
        <v>0</v>
      </c>
      <c r="K55" s="104">
        <f>J55</f>
        <v>0</v>
      </c>
      <c r="L55" s="264"/>
      <c r="M55" s="265"/>
    </row>
    <row r="56" spans="2:13" s="66" customFormat="1" ht="20.100000000000001" customHeight="1" x14ac:dyDescent="0.3">
      <c r="B56" s="266"/>
      <c r="C56" s="267"/>
      <c r="D56" s="267"/>
      <c r="E56" s="268"/>
      <c r="F56" s="269"/>
      <c r="G56" s="268"/>
      <c r="H56" s="155"/>
      <c r="I56" s="11"/>
      <c r="J56" s="96">
        <f t="shared" ref="J56:J57" si="27">IF(AND(B56&lt;&gt;"",I56&lt;&gt;""),(0.2),0)</f>
        <v>0</v>
      </c>
      <c r="K56" s="104">
        <f t="shared" ref="K56:K57" si="28">J56</f>
        <v>0</v>
      </c>
      <c r="L56" s="264"/>
      <c r="M56" s="265"/>
    </row>
    <row r="57" spans="2:13" s="66" customFormat="1" ht="20.100000000000001" customHeight="1" thickBot="1" x14ac:dyDescent="0.35">
      <c r="B57" s="266"/>
      <c r="C57" s="267"/>
      <c r="D57" s="267"/>
      <c r="E57" s="268"/>
      <c r="F57" s="269"/>
      <c r="G57" s="268"/>
      <c r="H57" s="155"/>
      <c r="I57" s="11"/>
      <c r="J57" s="96">
        <f t="shared" si="27"/>
        <v>0</v>
      </c>
      <c r="K57" s="104">
        <f t="shared" si="28"/>
        <v>0</v>
      </c>
      <c r="L57" s="264"/>
      <c r="M57" s="265"/>
    </row>
    <row r="58" spans="2:13" s="62" customFormat="1" ht="23.25" customHeight="1" x14ac:dyDescent="0.3">
      <c r="B58" s="86" t="s">
        <v>111</v>
      </c>
      <c r="C58" s="87"/>
      <c r="D58" s="87"/>
      <c r="E58" s="87"/>
      <c r="F58" s="87"/>
      <c r="G58" s="87"/>
      <c r="H58" s="87"/>
      <c r="I58" s="88"/>
      <c r="J58" s="344">
        <f>SUM(J60:J62)</f>
        <v>0</v>
      </c>
      <c r="K58" s="344">
        <f>SUM(K60:K62)</f>
        <v>0</v>
      </c>
      <c r="L58" s="185"/>
      <c r="M58" s="185"/>
    </row>
    <row r="59" spans="2:13" ht="27.75" customHeight="1" x14ac:dyDescent="0.3">
      <c r="B59" s="298" t="s">
        <v>129</v>
      </c>
      <c r="C59" s="291"/>
      <c r="D59" s="291"/>
      <c r="E59" s="291"/>
      <c r="F59" s="291"/>
      <c r="G59" s="152" t="s">
        <v>130</v>
      </c>
      <c r="H59" s="152" t="s">
        <v>12</v>
      </c>
      <c r="I59" s="85" t="s">
        <v>13</v>
      </c>
      <c r="J59" s="343"/>
      <c r="K59" s="343"/>
    </row>
    <row r="60" spans="2:13" s="66" customFormat="1" ht="20.100000000000001" customHeight="1" x14ac:dyDescent="0.3">
      <c r="B60" s="266"/>
      <c r="C60" s="267"/>
      <c r="D60" s="267"/>
      <c r="E60" s="267"/>
      <c r="F60" s="268"/>
      <c r="G60" s="155"/>
      <c r="H60" s="48"/>
      <c r="I60" s="11"/>
      <c r="J60" s="96">
        <f>IF(AND(B60&lt;&gt;"",I60&lt;&gt;""),(0.2*G60),0)</f>
        <v>0</v>
      </c>
      <c r="K60" s="104">
        <f>J60</f>
        <v>0</v>
      </c>
      <c r="L60" s="264"/>
      <c r="M60" s="265"/>
    </row>
    <row r="61" spans="2:13" s="66" customFormat="1" ht="20.100000000000001" customHeight="1" x14ac:dyDescent="0.3">
      <c r="B61" s="266"/>
      <c r="C61" s="267"/>
      <c r="D61" s="267"/>
      <c r="E61" s="267"/>
      <c r="F61" s="268"/>
      <c r="G61" s="155"/>
      <c r="H61" s="48"/>
      <c r="I61" s="11"/>
      <c r="J61" s="96">
        <f t="shared" ref="J61" si="29">IF(AND(B61&lt;&gt;"",I61&lt;&gt;""),(0.2*G61),0)</f>
        <v>0</v>
      </c>
      <c r="K61" s="104">
        <f t="shared" ref="K61:K62" si="30">J61</f>
        <v>0</v>
      </c>
      <c r="L61" s="264"/>
      <c r="M61" s="265"/>
    </row>
    <row r="62" spans="2:13" s="66" customFormat="1" ht="20.100000000000001" customHeight="1" thickBot="1" x14ac:dyDescent="0.35">
      <c r="B62" s="266"/>
      <c r="C62" s="267"/>
      <c r="D62" s="267"/>
      <c r="E62" s="267"/>
      <c r="F62" s="268"/>
      <c r="G62" s="155"/>
      <c r="H62" s="48"/>
      <c r="I62" s="12"/>
      <c r="J62" s="96">
        <f>IF(AND(B62&lt;&gt;"",I62&lt;&gt;""),(0.2*G62),0)</f>
        <v>0</v>
      </c>
      <c r="K62" s="104">
        <f t="shared" si="30"/>
        <v>0</v>
      </c>
      <c r="L62" s="264"/>
      <c r="M62" s="265"/>
    </row>
    <row r="63" spans="2:13" s="62" customFormat="1" ht="23.25" customHeight="1" x14ac:dyDescent="0.3">
      <c r="B63" s="72" t="s">
        <v>112</v>
      </c>
      <c r="C63" s="73"/>
      <c r="D63" s="73"/>
      <c r="E63" s="73"/>
      <c r="F63" s="73"/>
      <c r="G63" s="73"/>
      <c r="H63" s="73"/>
      <c r="I63" s="97"/>
      <c r="J63" s="344">
        <f>SUM(J65:J67)</f>
        <v>0</v>
      </c>
      <c r="K63" s="344">
        <f>SUM(K65:K67)</f>
        <v>0</v>
      </c>
      <c r="L63" s="185"/>
      <c r="M63" s="185"/>
    </row>
    <row r="64" spans="2:13" ht="27.75" customHeight="1" x14ac:dyDescent="0.3">
      <c r="B64" s="298" t="s">
        <v>113</v>
      </c>
      <c r="C64" s="291"/>
      <c r="D64" s="291"/>
      <c r="E64" s="291"/>
      <c r="F64" s="291"/>
      <c r="G64" s="291"/>
      <c r="H64" s="152" t="s">
        <v>12</v>
      </c>
      <c r="I64" s="85" t="s">
        <v>13</v>
      </c>
      <c r="J64" s="343"/>
      <c r="K64" s="343"/>
    </row>
    <row r="65" spans="2:13" s="66" customFormat="1" ht="20.100000000000001" customHeight="1" x14ac:dyDescent="0.3">
      <c r="B65" s="266"/>
      <c r="C65" s="267"/>
      <c r="D65" s="267"/>
      <c r="E65" s="267"/>
      <c r="F65" s="267"/>
      <c r="G65" s="268"/>
      <c r="H65" s="155"/>
      <c r="I65" s="11"/>
      <c r="J65" s="96">
        <f>IF(AND(B65&lt;&gt;"",I65&lt;&gt;""),(0.1),0)</f>
        <v>0</v>
      </c>
      <c r="K65" s="104">
        <f>J65</f>
        <v>0</v>
      </c>
      <c r="L65" s="264"/>
      <c r="M65" s="265"/>
    </row>
    <row r="66" spans="2:13" s="66" customFormat="1" ht="20.100000000000001" customHeight="1" x14ac:dyDescent="0.3">
      <c r="B66" s="266"/>
      <c r="C66" s="267"/>
      <c r="D66" s="267"/>
      <c r="E66" s="267"/>
      <c r="F66" s="267"/>
      <c r="G66" s="268"/>
      <c r="H66" s="155"/>
      <c r="I66" s="11"/>
      <c r="J66" s="96">
        <f t="shared" ref="J66:J67" si="31">IF(AND(B66&lt;&gt;"",I66&lt;&gt;""),(0.1),0)</f>
        <v>0</v>
      </c>
      <c r="K66" s="104">
        <f t="shared" ref="K66:K67" si="32">J66</f>
        <v>0</v>
      </c>
      <c r="L66" s="264"/>
      <c r="M66" s="265"/>
    </row>
    <row r="67" spans="2:13" s="66" customFormat="1" ht="20.100000000000001" customHeight="1" thickBot="1" x14ac:dyDescent="0.35">
      <c r="B67" s="266"/>
      <c r="C67" s="267"/>
      <c r="D67" s="267"/>
      <c r="E67" s="267"/>
      <c r="F67" s="267"/>
      <c r="G67" s="268"/>
      <c r="H67" s="155"/>
      <c r="I67" s="12"/>
      <c r="J67" s="96">
        <f t="shared" si="31"/>
        <v>0</v>
      </c>
      <c r="K67" s="104">
        <f t="shared" si="32"/>
        <v>0</v>
      </c>
      <c r="L67" s="264"/>
      <c r="M67" s="265"/>
    </row>
    <row r="68" spans="2:13" s="62" customFormat="1" ht="23.25" customHeight="1" x14ac:dyDescent="0.3">
      <c r="B68" s="72" t="s">
        <v>114</v>
      </c>
      <c r="C68" s="73"/>
      <c r="D68" s="73"/>
      <c r="E68" s="73"/>
      <c r="F68" s="73"/>
      <c r="G68" s="73"/>
      <c r="H68" s="73"/>
      <c r="I68" s="97"/>
      <c r="J68" s="344">
        <f>SUM(J70:J74)</f>
        <v>0</v>
      </c>
      <c r="K68" s="344">
        <f>SUM(K70:K74)</f>
        <v>0</v>
      </c>
      <c r="L68" s="185"/>
      <c r="M68" s="185"/>
    </row>
    <row r="69" spans="2:13" ht="27.75" customHeight="1" x14ac:dyDescent="0.3">
      <c r="B69" s="298" t="s">
        <v>115</v>
      </c>
      <c r="C69" s="291"/>
      <c r="D69" s="291"/>
      <c r="E69" s="291"/>
      <c r="F69" s="291"/>
      <c r="G69" s="291"/>
      <c r="H69" s="152" t="s">
        <v>12</v>
      </c>
      <c r="I69" s="85" t="s">
        <v>13</v>
      </c>
      <c r="J69" s="343"/>
      <c r="K69" s="343"/>
    </row>
    <row r="70" spans="2:13" s="66" customFormat="1" ht="20.100000000000001" customHeight="1" x14ac:dyDescent="0.3">
      <c r="B70" s="266"/>
      <c r="C70" s="267"/>
      <c r="D70" s="267"/>
      <c r="E70" s="267"/>
      <c r="F70" s="267"/>
      <c r="G70" s="268"/>
      <c r="H70" s="155"/>
      <c r="I70" s="11"/>
      <c r="J70" s="96">
        <f>IF(AND(B70&lt;&gt;"",I70&lt;&gt;""),(0.5),0)</f>
        <v>0</v>
      </c>
      <c r="K70" s="104">
        <f>J70</f>
        <v>0</v>
      </c>
      <c r="L70" s="264"/>
      <c r="M70" s="265"/>
    </row>
    <row r="71" spans="2:13" s="66" customFormat="1" ht="20.100000000000001" customHeight="1" x14ac:dyDescent="0.3">
      <c r="B71" s="266"/>
      <c r="C71" s="267"/>
      <c r="D71" s="267"/>
      <c r="E71" s="267"/>
      <c r="F71" s="267"/>
      <c r="G71" s="268"/>
      <c r="H71" s="169"/>
      <c r="I71" s="11"/>
      <c r="J71" s="96">
        <f t="shared" ref="J71:J72" si="33">IF(AND(B71&lt;&gt;"",I71&lt;&gt;""),(0.5),0)</f>
        <v>0</v>
      </c>
      <c r="K71" s="104">
        <f t="shared" ref="K71:K72" si="34">J71</f>
        <v>0</v>
      </c>
      <c r="L71" s="264"/>
      <c r="M71" s="265"/>
    </row>
    <row r="72" spans="2:13" s="66" customFormat="1" ht="20.100000000000001" customHeight="1" x14ac:dyDescent="0.3">
      <c r="B72" s="266"/>
      <c r="C72" s="267"/>
      <c r="D72" s="267"/>
      <c r="E72" s="267"/>
      <c r="F72" s="267"/>
      <c r="G72" s="268"/>
      <c r="H72" s="169"/>
      <c r="I72" s="11"/>
      <c r="J72" s="96">
        <f t="shared" si="33"/>
        <v>0</v>
      </c>
      <c r="K72" s="104">
        <f t="shared" si="34"/>
        <v>0</v>
      </c>
      <c r="L72" s="264"/>
      <c r="M72" s="265"/>
    </row>
    <row r="73" spans="2:13" s="66" customFormat="1" ht="20.100000000000001" customHeight="1" x14ac:dyDescent="0.3">
      <c r="B73" s="266"/>
      <c r="C73" s="267"/>
      <c r="D73" s="267"/>
      <c r="E73" s="267"/>
      <c r="F73" s="267"/>
      <c r="G73" s="268"/>
      <c r="H73" s="155"/>
      <c r="I73" s="11"/>
      <c r="J73" s="96">
        <f t="shared" ref="J73:J74" si="35">IF(AND(B73&lt;&gt;"",I73&lt;&gt;""),(0.5),0)</f>
        <v>0</v>
      </c>
      <c r="K73" s="104">
        <f t="shared" ref="K73:K74" si="36">J73</f>
        <v>0</v>
      </c>
      <c r="L73" s="264"/>
      <c r="M73" s="265"/>
    </row>
    <row r="74" spans="2:13" s="66" customFormat="1" ht="20.100000000000001" customHeight="1" thickBot="1" x14ac:dyDescent="0.35">
      <c r="B74" s="333"/>
      <c r="C74" s="334"/>
      <c r="D74" s="334"/>
      <c r="E74" s="334"/>
      <c r="F74" s="334"/>
      <c r="G74" s="321"/>
      <c r="H74" s="157"/>
      <c r="I74" s="12"/>
      <c r="J74" s="106">
        <f t="shared" si="35"/>
        <v>0</v>
      </c>
      <c r="K74" s="107">
        <f t="shared" si="36"/>
        <v>0</v>
      </c>
      <c r="L74" s="264"/>
      <c r="M74" s="265"/>
    </row>
    <row r="75" spans="2:13" ht="18" x14ac:dyDescent="0.3">
      <c r="B75" s="339" t="s">
        <v>140</v>
      </c>
      <c r="C75" s="340"/>
      <c r="D75" s="340"/>
      <c r="E75" s="340"/>
      <c r="F75" s="340"/>
      <c r="G75" s="340"/>
      <c r="H75" s="340"/>
      <c r="I75" s="341"/>
    </row>
    <row r="76" spans="2:13" ht="30" customHeight="1" x14ac:dyDescent="0.3">
      <c r="B76" s="232"/>
      <c r="C76" s="233"/>
      <c r="D76" s="233"/>
      <c r="E76" s="233"/>
      <c r="F76" s="233"/>
      <c r="G76" s="233"/>
      <c r="H76" s="233"/>
      <c r="I76" s="234"/>
    </row>
    <row r="77" spans="2:13" ht="30" customHeight="1" x14ac:dyDescent="0.3">
      <c r="B77" s="232"/>
      <c r="C77" s="233"/>
      <c r="D77" s="233"/>
      <c r="E77" s="233"/>
      <c r="F77" s="233"/>
      <c r="G77" s="233"/>
      <c r="H77" s="233"/>
      <c r="I77" s="234"/>
    </row>
    <row r="78" spans="2:13" ht="30" customHeight="1" thickBot="1" x14ac:dyDescent="0.35">
      <c r="B78" s="235"/>
      <c r="C78" s="236"/>
      <c r="D78" s="236"/>
      <c r="E78" s="236"/>
      <c r="F78" s="236"/>
      <c r="G78" s="236"/>
      <c r="H78" s="236"/>
      <c r="I78" s="237"/>
    </row>
  </sheetData>
  <sheetProtection algorithmName="SHA-512" hashValue="mHSeAfTVAGueMogE2eljONczBKytV+DJgcHD7Pql7RBKPGlv7hO5ubEzVCetcmaUwy04nQ36/K+HjvBdOBbvqw==" saltValue="tmmPOaOshlE0EOtZ6pP9OA==" spinCount="100000" sheet="1" insertRows="0" deleteRows="0" selectLockedCells="1"/>
  <mergeCells count="153">
    <mergeCell ref="F20:G20"/>
    <mergeCell ref="B22:E22"/>
    <mergeCell ref="F22:G22"/>
    <mergeCell ref="L7:M8"/>
    <mergeCell ref="B23:E23"/>
    <mergeCell ref="B28:F28"/>
    <mergeCell ref="B24:E24"/>
    <mergeCell ref="F24:G24"/>
    <mergeCell ref="B25:E25"/>
    <mergeCell ref="F25:G25"/>
    <mergeCell ref="B27:E27"/>
    <mergeCell ref="F23:G23"/>
    <mergeCell ref="K7:K8"/>
    <mergeCell ref="K21:K22"/>
    <mergeCell ref="K26:K27"/>
    <mergeCell ref="L25:M25"/>
    <mergeCell ref="L28:M28"/>
    <mergeCell ref="B18:E18"/>
    <mergeCell ref="F18:G18"/>
    <mergeCell ref="L18:M18"/>
    <mergeCell ref="B16:E16"/>
    <mergeCell ref="F16:G16"/>
    <mergeCell ref="B52:G52"/>
    <mergeCell ref="F54:G54"/>
    <mergeCell ref="B55:E55"/>
    <mergeCell ref="F55:G55"/>
    <mergeCell ref="K2:K5"/>
    <mergeCell ref="K58:K59"/>
    <mergeCell ref="K63:K64"/>
    <mergeCell ref="K33:K34"/>
    <mergeCell ref="K40:K41"/>
    <mergeCell ref="K45:K46"/>
    <mergeCell ref="K48:K49"/>
    <mergeCell ref="K53:K54"/>
    <mergeCell ref="J7:J8"/>
    <mergeCell ref="J21:J22"/>
    <mergeCell ref="J26:J27"/>
    <mergeCell ref="B8:E8"/>
    <mergeCell ref="F8:G8"/>
    <mergeCell ref="B9:E9"/>
    <mergeCell ref="F9:G9"/>
    <mergeCell ref="B19:E19"/>
    <mergeCell ref="F19:G19"/>
    <mergeCell ref="F56:G56"/>
    <mergeCell ref="J2:J5"/>
    <mergeCell ref="B20:E20"/>
    <mergeCell ref="L31:M31"/>
    <mergeCell ref="L32:M32"/>
    <mergeCell ref="L35:M35"/>
    <mergeCell ref="J68:J69"/>
    <mergeCell ref="J45:J46"/>
    <mergeCell ref="J48:J49"/>
    <mergeCell ref="J53:J54"/>
    <mergeCell ref="J58:J59"/>
    <mergeCell ref="J63:J64"/>
    <mergeCell ref="K68:K69"/>
    <mergeCell ref="J40:J41"/>
    <mergeCell ref="L9:M9"/>
    <mergeCell ref="L19:M19"/>
    <mergeCell ref="L20:M20"/>
    <mergeCell ref="L23:M23"/>
    <mergeCell ref="L24:M24"/>
    <mergeCell ref="L44:M44"/>
    <mergeCell ref="B30:F30"/>
    <mergeCell ref="L30:M30"/>
    <mergeCell ref="B29:F29"/>
    <mergeCell ref="L29:M29"/>
    <mergeCell ref="B37:F37"/>
    <mergeCell ref="L37:M37"/>
    <mergeCell ref="B36:F36"/>
    <mergeCell ref="L36:M36"/>
    <mergeCell ref="B39:F39"/>
    <mergeCell ref="J33:J34"/>
    <mergeCell ref="B31:F31"/>
    <mergeCell ref="B32:F32"/>
    <mergeCell ref="B34:E34"/>
    <mergeCell ref="B35:F35"/>
    <mergeCell ref="B38:F38"/>
    <mergeCell ref="B42:G42"/>
    <mergeCell ref="B43:G43"/>
    <mergeCell ref="B44:G44"/>
    <mergeCell ref="L56:M56"/>
    <mergeCell ref="B75:I75"/>
    <mergeCell ref="B70:G70"/>
    <mergeCell ref="B73:G73"/>
    <mergeCell ref="B74:G74"/>
    <mergeCell ref="B64:G64"/>
    <mergeCell ref="L38:M38"/>
    <mergeCell ref="L39:M39"/>
    <mergeCell ref="L42:M42"/>
    <mergeCell ref="L43:M43"/>
    <mergeCell ref="B41:E41"/>
    <mergeCell ref="B57:E57"/>
    <mergeCell ref="F57:G57"/>
    <mergeCell ref="B47:G47"/>
    <mergeCell ref="B50:G50"/>
    <mergeCell ref="B54:E54"/>
    <mergeCell ref="B56:E56"/>
    <mergeCell ref="B49:E49"/>
    <mergeCell ref="B62:F62"/>
    <mergeCell ref="B61:F61"/>
    <mergeCell ref="B59:F59"/>
    <mergeCell ref="B60:F60"/>
    <mergeCell ref="B46:E46"/>
    <mergeCell ref="B51:G51"/>
    <mergeCell ref="F14:G14"/>
    <mergeCell ref="L14:M14"/>
    <mergeCell ref="B65:G65"/>
    <mergeCell ref="B66:G66"/>
    <mergeCell ref="B67:G67"/>
    <mergeCell ref="B69:G69"/>
    <mergeCell ref="B76:I78"/>
    <mergeCell ref="L47:M47"/>
    <mergeCell ref="C4:G5"/>
    <mergeCell ref="H4:I4"/>
    <mergeCell ref="L66:M66"/>
    <mergeCell ref="L67:M67"/>
    <mergeCell ref="L70:M70"/>
    <mergeCell ref="L73:M73"/>
    <mergeCell ref="L74:M74"/>
    <mergeCell ref="L57:M57"/>
    <mergeCell ref="L60:M60"/>
    <mergeCell ref="L61:M61"/>
    <mergeCell ref="L62:M62"/>
    <mergeCell ref="L65:M65"/>
    <mergeCell ref="L50:M50"/>
    <mergeCell ref="L51:M51"/>
    <mergeCell ref="L52:M52"/>
    <mergeCell ref="L55:M55"/>
    <mergeCell ref="B71:G71"/>
    <mergeCell ref="L71:M71"/>
    <mergeCell ref="B72:G72"/>
    <mergeCell ref="L72:M72"/>
    <mergeCell ref="L16:M16"/>
    <mergeCell ref="B17:E17"/>
    <mergeCell ref="F17:G17"/>
    <mergeCell ref="L17:M17"/>
    <mergeCell ref="B10:E10"/>
    <mergeCell ref="F10:G10"/>
    <mergeCell ref="L10:M10"/>
    <mergeCell ref="B11:E11"/>
    <mergeCell ref="F11:G11"/>
    <mergeCell ref="L11:M11"/>
    <mergeCell ref="B12:E12"/>
    <mergeCell ref="F12:G12"/>
    <mergeCell ref="L12:M12"/>
    <mergeCell ref="B15:E15"/>
    <mergeCell ref="F15:G15"/>
    <mergeCell ref="L15:M15"/>
    <mergeCell ref="B13:E13"/>
    <mergeCell ref="F13:G13"/>
    <mergeCell ref="L13:M13"/>
    <mergeCell ref="B14:E14"/>
  </mergeCells>
  <dataValidations count="2">
    <dataValidation type="custom" allowBlank="1" showInputMessage="1" showErrorMessage="1" sqref="I55:I57 I23:I25 I9:I20">
      <formula1>ISTEXT(B9)</formula1>
    </dataValidation>
    <dataValidation allowBlank="1" errorTitle="Entrada de datos errónea" error="El número de meses no es correcto_x000a_" promptTitle="Intruduzca el nº de meses" prompt="Por favor introduzca el nº de meses" sqref="H60:H62"/>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workbookViewId="0">
      <selection activeCell="G12" sqref="G12"/>
    </sheetView>
  </sheetViews>
  <sheetFormatPr baseColWidth="10" defaultRowHeight="15" x14ac:dyDescent="0.25"/>
  <cols>
    <col min="1" max="1" width="3.85546875" customWidth="1"/>
    <col min="2" max="2" width="24.85546875" customWidth="1"/>
    <col min="3" max="3" width="9" customWidth="1"/>
    <col min="5" max="5" width="23.42578125" customWidth="1"/>
    <col min="7" max="7" width="99.5703125" bestFit="1" customWidth="1"/>
  </cols>
  <sheetData>
    <row r="1" spans="2:7" x14ac:dyDescent="0.25">
      <c r="B1" s="31" t="s">
        <v>46</v>
      </c>
      <c r="C1" s="32"/>
      <c r="D1" s="31" t="s">
        <v>69</v>
      </c>
      <c r="E1" s="40"/>
      <c r="G1" s="30" t="s">
        <v>85</v>
      </c>
    </row>
    <row r="2" spans="2:7" x14ac:dyDescent="0.25">
      <c r="B2" s="33" t="s">
        <v>50</v>
      </c>
      <c r="C2" s="34">
        <v>4</v>
      </c>
      <c r="D2" s="41" t="s">
        <v>47</v>
      </c>
      <c r="E2" s="42">
        <v>1</v>
      </c>
      <c r="G2" s="29" t="s">
        <v>84</v>
      </c>
    </row>
    <row r="3" spans="2:7" x14ac:dyDescent="0.25">
      <c r="B3" s="33" t="s">
        <v>51</v>
      </c>
      <c r="C3" s="34">
        <v>3</v>
      </c>
      <c r="D3" s="41" t="s">
        <v>48</v>
      </c>
      <c r="E3" s="42">
        <v>0.9</v>
      </c>
      <c r="G3" s="29" t="s">
        <v>144</v>
      </c>
    </row>
    <row r="4" spans="2:7" x14ac:dyDescent="0.25">
      <c r="B4" s="33" t="s">
        <v>52</v>
      </c>
      <c r="C4" s="34">
        <v>2</v>
      </c>
      <c r="D4" s="41" t="s">
        <v>49</v>
      </c>
      <c r="E4" s="42">
        <v>0.8</v>
      </c>
      <c r="G4" s="29" t="s">
        <v>83</v>
      </c>
    </row>
    <row r="5" spans="2:7" ht="15.75" thickBot="1" x14ac:dyDescent="0.3">
      <c r="B5" s="35" t="s">
        <v>53</v>
      </c>
      <c r="C5" s="36">
        <v>1</v>
      </c>
      <c r="D5" s="41" t="s">
        <v>54</v>
      </c>
      <c r="E5" s="42">
        <v>0.5</v>
      </c>
      <c r="G5" s="29" t="s">
        <v>120</v>
      </c>
    </row>
    <row r="6" spans="2:7" ht="15.75" thickBot="1" x14ac:dyDescent="0.3">
      <c r="D6" s="41" t="s">
        <v>55</v>
      </c>
      <c r="E6" s="42">
        <v>0.2</v>
      </c>
      <c r="G6" s="29" t="s">
        <v>82</v>
      </c>
    </row>
    <row r="7" spans="2:7" ht="15.75" thickBot="1" x14ac:dyDescent="0.3">
      <c r="B7" s="24" t="s">
        <v>57</v>
      </c>
      <c r="C7" s="13"/>
      <c r="D7" s="43" t="s">
        <v>56</v>
      </c>
      <c r="E7" s="44">
        <v>0.1</v>
      </c>
      <c r="G7" s="29" t="s">
        <v>81</v>
      </c>
    </row>
    <row r="8" spans="2:7" x14ac:dyDescent="0.25">
      <c r="B8" s="14" t="s">
        <v>58</v>
      </c>
      <c r="C8" s="26">
        <v>6</v>
      </c>
      <c r="G8" s="29" t="s">
        <v>121</v>
      </c>
    </row>
    <row r="9" spans="2:7" ht="15.75" thickBot="1" x14ac:dyDescent="0.3">
      <c r="B9" s="16" t="s">
        <v>59</v>
      </c>
      <c r="C9" s="27">
        <v>0</v>
      </c>
      <c r="G9" s="28" t="s">
        <v>80</v>
      </c>
    </row>
    <row r="10" spans="2:7" ht="15.75" thickBot="1" x14ac:dyDescent="0.3">
      <c r="E10" s="30" t="s">
        <v>118</v>
      </c>
      <c r="G10" s="38"/>
    </row>
    <row r="11" spans="2:7" ht="15.75" thickBot="1" x14ac:dyDescent="0.3">
      <c r="B11" s="25" t="s">
        <v>63</v>
      </c>
      <c r="C11" s="19"/>
      <c r="E11" s="47" t="s">
        <v>141</v>
      </c>
      <c r="G11" s="38"/>
    </row>
    <row r="12" spans="2:7" x14ac:dyDescent="0.25">
      <c r="B12" s="20" t="s">
        <v>50</v>
      </c>
      <c r="C12" s="21">
        <v>8</v>
      </c>
      <c r="E12" s="161"/>
      <c r="G12" s="38"/>
    </row>
    <row r="13" spans="2:7" x14ac:dyDescent="0.25">
      <c r="B13" s="20" t="s">
        <v>51</v>
      </c>
      <c r="C13" s="21">
        <v>4</v>
      </c>
      <c r="G13" s="38"/>
    </row>
    <row r="14" spans="2:7" x14ac:dyDescent="0.25">
      <c r="B14" s="20" t="s">
        <v>52</v>
      </c>
      <c r="C14" s="21">
        <v>2</v>
      </c>
      <c r="G14" s="38"/>
    </row>
    <row r="15" spans="2:7" x14ac:dyDescent="0.25">
      <c r="B15" s="20" t="s">
        <v>64</v>
      </c>
      <c r="C15" s="21">
        <v>1</v>
      </c>
      <c r="G15" s="38"/>
    </row>
    <row r="16" spans="2:7" ht="15.75" thickBot="1" x14ac:dyDescent="0.3">
      <c r="B16" s="22" t="s">
        <v>65</v>
      </c>
      <c r="C16" s="23">
        <v>0.1</v>
      </c>
      <c r="G16" s="38"/>
    </row>
    <row r="17" spans="2:7" ht="15.75" thickBot="1" x14ac:dyDescent="0.3">
      <c r="G17" s="38"/>
    </row>
    <row r="18" spans="2:7" x14ac:dyDescent="0.25">
      <c r="B18" s="24" t="s">
        <v>66</v>
      </c>
      <c r="C18" s="13"/>
      <c r="G18" s="38"/>
    </row>
    <row r="19" spans="2:7" x14ac:dyDescent="0.25">
      <c r="B19" s="14" t="s">
        <v>94</v>
      </c>
      <c r="C19" s="15">
        <v>4</v>
      </c>
      <c r="G19" s="38"/>
    </row>
    <row r="20" spans="2:7" ht="15.75" thickBot="1" x14ac:dyDescent="0.3">
      <c r="B20" s="16" t="s">
        <v>95</v>
      </c>
      <c r="C20" s="17">
        <v>2</v>
      </c>
      <c r="G20" s="38"/>
    </row>
    <row r="21" spans="2:7" x14ac:dyDescent="0.25">
      <c r="B21" s="38"/>
      <c r="C21" s="38"/>
      <c r="G21" s="38"/>
    </row>
    <row r="22" spans="2:7" x14ac:dyDescent="0.25">
      <c r="B22" s="38"/>
      <c r="C22" s="38"/>
      <c r="G22" s="38"/>
    </row>
    <row r="23" spans="2:7" ht="15.75" thickBot="1" x14ac:dyDescent="0.3">
      <c r="G23" s="38"/>
    </row>
    <row r="24" spans="2:7" x14ac:dyDescent="0.25">
      <c r="B24" s="24" t="s">
        <v>73</v>
      </c>
      <c r="C24" s="13"/>
      <c r="G24" s="38"/>
    </row>
    <row r="25" spans="2:7" x14ac:dyDescent="0.25">
      <c r="B25" s="14" t="s">
        <v>97</v>
      </c>
      <c r="C25" s="15">
        <v>0.5</v>
      </c>
      <c r="G25" s="38"/>
    </row>
    <row r="26" spans="2:7" x14ac:dyDescent="0.25">
      <c r="B26" s="14" t="s">
        <v>98</v>
      </c>
      <c r="C26" s="15">
        <v>0.25</v>
      </c>
      <c r="G26" s="38"/>
    </row>
    <row r="27" spans="2:7" ht="15.75" thickBot="1" x14ac:dyDescent="0.3">
      <c r="B27" s="39" t="s">
        <v>74</v>
      </c>
      <c r="C27" s="17">
        <v>0.05</v>
      </c>
      <c r="G27" s="38"/>
    </row>
    <row r="28" spans="2:7" x14ac:dyDescent="0.25">
      <c r="B28" s="37" t="s">
        <v>75</v>
      </c>
      <c r="C28" s="15"/>
      <c r="G28" s="38"/>
    </row>
    <row r="29" spans="2:7" x14ac:dyDescent="0.25">
      <c r="B29" s="14" t="s">
        <v>97</v>
      </c>
      <c r="C29" s="15">
        <v>1</v>
      </c>
      <c r="G29" s="38"/>
    </row>
    <row r="30" spans="2:7" x14ac:dyDescent="0.25">
      <c r="B30" s="14" t="s">
        <v>98</v>
      </c>
      <c r="C30" s="15">
        <v>0.5</v>
      </c>
      <c r="G30" s="38"/>
    </row>
    <row r="31" spans="2:7" ht="15.75" thickBot="1" x14ac:dyDescent="0.3">
      <c r="B31" s="39" t="s">
        <v>74</v>
      </c>
      <c r="C31" s="17">
        <v>0.25</v>
      </c>
      <c r="G31" s="38"/>
    </row>
    <row r="32" spans="2:7" ht="15.75" thickBot="1" x14ac:dyDescent="0.3">
      <c r="G32" s="38"/>
    </row>
    <row r="33" spans="2:7" x14ac:dyDescent="0.25">
      <c r="B33" s="24" t="s">
        <v>99</v>
      </c>
      <c r="C33" s="13"/>
      <c r="G33" s="38"/>
    </row>
    <row r="34" spans="2:7" x14ac:dyDescent="0.25">
      <c r="B34" s="14" t="s">
        <v>68</v>
      </c>
      <c r="C34" s="15">
        <v>0.5</v>
      </c>
      <c r="G34" s="38"/>
    </row>
    <row r="35" spans="2:7" ht="15.75" thickBot="1" x14ac:dyDescent="0.3">
      <c r="B35" s="16" t="s">
        <v>67</v>
      </c>
      <c r="C35" s="17">
        <v>1</v>
      </c>
    </row>
    <row r="36" spans="2:7" x14ac:dyDescent="0.25">
      <c r="B36" s="24" t="s">
        <v>100</v>
      </c>
      <c r="C36" s="13"/>
    </row>
    <row r="37" spans="2:7" x14ac:dyDescent="0.25">
      <c r="B37" s="14" t="s">
        <v>68</v>
      </c>
      <c r="C37" s="15">
        <v>0.05</v>
      </c>
    </row>
    <row r="38" spans="2:7" ht="15.75" thickBot="1" x14ac:dyDescent="0.3">
      <c r="B38" s="16" t="s">
        <v>67</v>
      </c>
      <c r="C38" s="17">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40</vt:i4>
      </vt:variant>
    </vt:vector>
  </HeadingPairs>
  <TitlesOfParts>
    <vt:vector size="46"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AUTOB5</vt:lpstr>
      <vt:lpstr>AUTOC</vt:lpstr>
      <vt:lpstr>AUTOTOTAL</vt:lpstr>
      <vt:lpstr>CCVALA</vt:lpstr>
      <vt:lpstr>CCVALB</vt:lpstr>
      <vt:lpstr>CCVALB1</vt:lpstr>
      <vt:lpstr>CCVALB2</vt:lpstr>
      <vt:lpstr>CCVALB3</vt:lpstr>
      <vt:lpstr>CCVALB5</vt:lpstr>
      <vt:lpstr>CCVALC</vt:lpstr>
      <vt:lpstr>CCVALTOTAL</vt:lpstr>
      <vt:lpstr>COEFNORM</vt:lpstr>
      <vt:lpstr>COEFNORMC</vt:lpstr>
      <vt:lpstr>CONGRESO_INTERNACIONAL</vt:lpstr>
      <vt:lpstr>CONGRESO_NACIONAL</vt:lpstr>
      <vt:lpstr>CUARTILES_ARTICULOS</vt:lpstr>
      <vt:lpstr>CURSO</vt:lpstr>
      <vt:lpstr>MCONGRESO_INTERNACIONAL</vt:lpstr>
      <vt:lpstr>MCONGRESO_NACIONAL</vt:lpstr>
      <vt:lpstr>MCUARTILES_ARTICULOS</vt:lpstr>
      <vt:lpstr>MPONENTE_CONFERENCIAS</vt:lpstr>
      <vt:lpstr>MPONENTE_SEMINARIOS</vt:lpstr>
      <vt:lpstr>MSI_NO</vt:lpstr>
      <vt:lpstr>MTIPO_DE_PATENTE</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2021-10-02T13:21:36Z</dcterms:modified>
</cp:coreProperties>
</file>