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INSTRUCCIONES" sheetId="8" r:id="rId1"/>
    <sheet name="DATOS DEL SOLICITANTE" sheetId="10" r:id="rId2"/>
    <sheet name="A) TRAYECTORIA ACADÉMICA" sheetId="3" r:id="rId3"/>
    <sheet name="B) EXPERIENCIA INVESTIGADORA" sheetId="4" r:id="rId4"/>
    <sheet name="C) OTROS MÉRITOS" sheetId="6" r:id="rId5"/>
    <sheet name="RANGOS" sheetId="9" state="hidden" r:id="rId6"/>
  </sheets>
  <definedNames>
    <definedName name="COEFNORM">'B) EXPERIENCIA INVESTIGADORA'!$M$4</definedName>
    <definedName name="COEFNORMC">'C) OTROS MÉRITOS'!$K$4</definedName>
    <definedName name="CONGRESO_INTERNACIONAL">RANGOS!$B$29:$B$31</definedName>
    <definedName name="CONGRESO_NACIONAL">RANGOS!$B$25:$B$26</definedName>
    <definedName name="CUARTILES">RANGOS!$B$2:$B$5</definedName>
    <definedName name="CUARTILES_ARTICULOS">RANGOS!$B$12:$B$16</definedName>
    <definedName name="CURSO">RANGOS!$E$11:$E$12</definedName>
    <definedName name="MCONGRESO_INTERNACIONAL">RANGOS!$B$28:$C$31</definedName>
    <definedName name="MCONGRESO_NACIONAL">RANGOS!$B$24:$C$26</definedName>
    <definedName name="MCUARTILES">RANGOS!$B$1:$C$5</definedName>
    <definedName name="MCUARTILES_ARTICULOS">RANGOS!$B$11:$C$16</definedName>
    <definedName name="MPOSICION_AUTOR">RANGOS!$D$1:$E$7</definedName>
    <definedName name="MSI_NO">RANGOS!$B$7:$C$9</definedName>
    <definedName name="MTIPO_PATENTE">RANGOS!$B$18:$C$22</definedName>
    <definedName name="POSICION_AUTOR">RANGOS!$D$2:$D$7</definedName>
    <definedName name="PROGRAMA">RANGOS!$G$2:$G$9</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RANGOS!$B$19:$B$22</definedName>
    <definedName name="TOTAL_A">'A) TRAYECTORIA ACADÉMICA'!$G$6</definedName>
    <definedName name="TOTAL_B">'B) EXPERIENCIA INVESTIGADORA'!$N$6</definedName>
    <definedName name="TOTAL_C">'C) OTROS MÉRITOS'!$L$6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4" l="1"/>
  <c r="M18" i="4" s="1"/>
  <c r="L19" i="4"/>
  <c r="M19" i="4" s="1"/>
  <c r="L11" i="4"/>
  <c r="M11" i="4" s="1"/>
  <c r="L12" i="4"/>
  <c r="M12" i="4" s="1"/>
  <c r="L27" i="4" l="1"/>
  <c r="M27" i="4" s="1"/>
  <c r="L26" i="4"/>
  <c r="M26" i="4" s="1"/>
  <c r="L29" i="4"/>
  <c r="M29" i="4" s="1"/>
  <c r="L28" i="4"/>
  <c r="M28" i="4" s="1"/>
  <c r="L31" i="4"/>
  <c r="M31" i="4" s="1"/>
  <c r="L30" i="4"/>
  <c r="M30" i="4" s="1"/>
  <c r="L32" i="4"/>
  <c r="M32" i="4" s="1"/>
  <c r="L25" i="4"/>
  <c r="M25" i="4" s="1"/>
  <c r="L33" i="4"/>
  <c r="M33" i="4" s="1"/>
  <c r="I5" i="6"/>
  <c r="H5" i="6"/>
  <c r="H4" i="6"/>
  <c r="C4" i="6"/>
  <c r="J5" i="4"/>
  <c r="I5" i="4"/>
  <c r="I4" i="4"/>
  <c r="C4" i="4"/>
  <c r="E5" i="3"/>
  <c r="D5" i="3"/>
  <c r="D4" i="3"/>
  <c r="C4" i="3"/>
  <c r="F6" i="10" l="1"/>
  <c r="F35" i="3" l="1"/>
  <c r="G35" i="3" s="1"/>
  <c r="F34" i="3"/>
  <c r="G34" i="3" s="1"/>
  <c r="F33" i="3"/>
  <c r="F32" i="3" s="1"/>
  <c r="F31" i="3"/>
  <c r="G31" i="3" s="1"/>
  <c r="F30" i="3"/>
  <c r="G30" i="3" s="1"/>
  <c r="F29" i="3"/>
  <c r="G29" i="3" s="1"/>
  <c r="G28" i="3" s="1"/>
  <c r="F26" i="3"/>
  <c r="G26" i="3" s="1"/>
  <c r="F25" i="3"/>
  <c r="G25" i="3" s="1"/>
  <c r="F24" i="3"/>
  <c r="G24" i="3" s="1"/>
  <c r="G23" i="3" s="1"/>
  <c r="F23" i="3"/>
  <c r="F22" i="3"/>
  <c r="G22" i="3" s="1"/>
  <c r="F21" i="3"/>
  <c r="G21" i="3" s="1"/>
  <c r="F20" i="3"/>
  <c r="F19" i="3" s="1"/>
  <c r="F18" i="3"/>
  <c r="G18" i="3" s="1"/>
  <c r="F17" i="3"/>
  <c r="G17" i="3" s="1"/>
  <c r="F16" i="3"/>
  <c r="G16" i="3" s="1"/>
  <c r="G15" i="3" s="1"/>
  <c r="F15" i="3"/>
  <c r="F14" i="3"/>
  <c r="G14" i="3" s="1"/>
  <c r="F13" i="3"/>
  <c r="G13" i="3" s="1"/>
  <c r="F12" i="3"/>
  <c r="F11" i="3" s="1"/>
  <c r="F9" i="3"/>
  <c r="G9" i="3" s="1"/>
  <c r="F8" i="3"/>
  <c r="G8" i="3" s="1"/>
  <c r="F7" i="3"/>
  <c r="G7" i="3" s="1"/>
  <c r="F10" i="3" l="1"/>
  <c r="G20" i="3"/>
  <c r="G19" i="3" s="1"/>
  <c r="G33" i="3"/>
  <c r="G32" i="3" s="1"/>
  <c r="G27" i="3" s="1"/>
  <c r="F28" i="3"/>
  <c r="F27" i="3" s="1"/>
  <c r="G12" i="3"/>
  <c r="G11" i="3" s="1"/>
  <c r="G10" i="3" s="1"/>
  <c r="G6" i="3" s="1"/>
  <c r="K40" i="6"/>
  <c r="K37" i="6" s="1"/>
  <c r="K41" i="6"/>
  <c r="K39" i="6"/>
  <c r="K35" i="6"/>
  <c r="K36" i="6"/>
  <c r="K34" i="6"/>
  <c r="K32" i="6" s="1"/>
  <c r="K30" i="6"/>
  <c r="K31" i="6"/>
  <c r="K29" i="6"/>
  <c r="K25" i="6"/>
  <c r="K26" i="6"/>
  <c r="K24" i="6"/>
  <c r="K20" i="6"/>
  <c r="K21" i="6"/>
  <c r="K27" i="6"/>
  <c r="K22" i="6"/>
  <c r="L64" i="4"/>
  <c r="M64" i="4" s="1"/>
  <c r="L63" i="4"/>
  <c r="M63" i="4" s="1"/>
  <c r="L55" i="4"/>
  <c r="M55" i="4" s="1"/>
  <c r="L56" i="4"/>
  <c r="M56" i="4" s="1"/>
  <c r="L57" i="4"/>
  <c r="M57" i="4" s="1"/>
  <c r="F6" i="3" l="1"/>
  <c r="L62" i="4"/>
  <c r="M62" i="4" s="1"/>
  <c r="J32" i="6"/>
  <c r="J35" i="6"/>
  <c r="J36" i="6"/>
  <c r="J34" i="6"/>
  <c r="J27" i="6"/>
  <c r="J20" i="6"/>
  <c r="J21" i="6"/>
  <c r="J19" i="6"/>
  <c r="K19" i="6" s="1"/>
  <c r="K17" i="6" s="1"/>
  <c r="J10" i="6"/>
  <c r="K10" i="6" s="1"/>
  <c r="J11" i="6"/>
  <c r="K11" i="6" s="1"/>
  <c r="L76" i="4"/>
  <c r="M76" i="4" s="1"/>
  <c r="L77" i="4"/>
  <c r="M77" i="4" s="1"/>
  <c r="L75" i="4"/>
  <c r="M75" i="4" s="1"/>
  <c r="L71" i="4"/>
  <c r="M71" i="4" s="1"/>
  <c r="L72" i="4"/>
  <c r="M72" i="4" s="1"/>
  <c r="L70" i="4"/>
  <c r="M70" i="4" s="1"/>
  <c r="L65" i="4"/>
  <c r="M65" i="4" s="1"/>
  <c r="L66" i="4"/>
  <c r="M66" i="4" s="1"/>
  <c r="L58" i="4"/>
  <c r="M58" i="4" s="1"/>
  <c r="L59" i="4"/>
  <c r="M59" i="4" s="1"/>
  <c r="L50" i="4"/>
  <c r="M50" i="4" s="1"/>
  <c r="L51" i="4"/>
  <c r="M51" i="4" s="1"/>
  <c r="L45" i="4"/>
  <c r="M45" i="4" s="1"/>
  <c r="L46" i="4"/>
  <c r="M46" i="4" s="1"/>
  <c r="L40" i="4"/>
  <c r="M40" i="4" s="1"/>
  <c r="L41" i="4"/>
  <c r="M41" i="4" s="1"/>
  <c r="L20" i="4"/>
  <c r="M20" i="4" s="1"/>
  <c r="L21" i="4"/>
  <c r="M21" i="4" s="1"/>
  <c r="L17" i="4"/>
  <c r="M17" i="4" s="1"/>
  <c r="L34" i="4"/>
  <c r="M34" i="4" s="1"/>
  <c r="L35" i="4"/>
  <c r="M35" i="4" s="1"/>
  <c r="L44" i="4"/>
  <c r="M44" i="4" s="1"/>
  <c r="M42" i="4" s="1"/>
  <c r="L39" i="4"/>
  <c r="M39" i="4" s="1"/>
  <c r="L24" i="4"/>
  <c r="M24" i="4" s="1"/>
  <c r="L13" i="4"/>
  <c r="M13" i="4" s="1"/>
  <c r="L14" i="4"/>
  <c r="M14" i="4" s="1"/>
  <c r="L10" i="4"/>
  <c r="M10" i="4" s="1"/>
  <c r="M37" i="4" l="1"/>
  <c r="M68" i="4"/>
  <c r="M73" i="4"/>
  <c r="M60" i="4"/>
  <c r="N60" i="4" s="1"/>
  <c r="M15" i="4"/>
  <c r="M22" i="4"/>
  <c r="M8" i="4"/>
  <c r="L8" i="4"/>
  <c r="L60" i="4"/>
  <c r="J40" i="6" l="1"/>
  <c r="J41" i="6"/>
  <c r="J39" i="6"/>
  <c r="J37" i="6" s="1"/>
  <c r="J25" i="6" l="1"/>
  <c r="J26" i="6"/>
  <c r="J24" i="6"/>
  <c r="J22" i="6" s="1"/>
  <c r="J17" i="6"/>
  <c r="J15" i="6"/>
  <c r="K15" i="6" s="1"/>
  <c r="J16" i="6"/>
  <c r="K16" i="6" s="1"/>
  <c r="J14" i="6"/>
  <c r="K14" i="6" s="1"/>
  <c r="J9" i="6"/>
  <c r="L86" i="4"/>
  <c r="M86" i="4" s="1"/>
  <c r="L87" i="4"/>
  <c r="M87" i="4" s="1"/>
  <c r="L85" i="4"/>
  <c r="M85" i="4" s="1"/>
  <c r="M83" i="4" s="1"/>
  <c r="L81" i="4"/>
  <c r="M81" i="4" s="1"/>
  <c r="L82" i="4"/>
  <c r="M82" i="4" s="1"/>
  <c r="L80" i="4"/>
  <c r="M80" i="4" s="1"/>
  <c r="L54" i="4"/>
  <c r="M54" i="4" s="1"/>
  <c r="M52" i="4" s="1"/>
  <c r="N52" i="4" s="1"/>
  <c r="L49" i="4"/>
  <c r="K12" i="6" l="1"/>
  <c r="K9" i="6"/>
  <c r="K7" i="6" s="1"/>
  <c r="J7" i="6"/>
  <c r="L47" i="4"/>
  <c r="M49" i="4"/>
  <c r="M47" i="4" s="1"/>
  <c r="M36" i="4" s="1"/>
  <c r="N36" i="4" s="1"/>
  <c r="M78" i="4"/>
  <c r="M67" i="4" s="1"/>
  <c r="N67" i="4" s="1"/>
  <c r="L52" i="4"/>
  <c r="L83" i="4"/>
  <c r="L22" i="4"/>
  <c r="L78" i="4"/>
  <c r="L15" i="4"/>
  <c r="L7" i="4" s="1"/>
  <c r="L6" i="4" s="1"/>
  <c r="J12" i="6"/>
  <c r="L68" i="4"/>
  <c r="L73" i="4"/>
  <c r="L37" i="4"/>
  <c r="L42" i="4"/>
  <c r="J6" i="6" l="1"/>
  <c r="K6" i="6"/>
  <c r="L6" i="6" s="1"/>
  <c r="F8" i="10" s="1"/>
  <c r="L36" i="4"/>
  <c r="M7" i="4"/>
  <c r="L67" i="4"/>
  <c r="N7" i="4" l="1"/>
  <c r="N6" i="4" s="1"/>
  <c r="M6" i="4"/>
  <c r="F9" i="10" l="1"/>
  <c r="F7" i="10"/>
</calcChain>
</file>

<file path=xl/sharedStrings.xml><?xml version="1.0" encoding="utf-8"?>
<sst xmlns="http://schemas.openxmlformats.org/spreadsheetml/2006/main" count="243" uniqueCount="151">
  <si>
    <t>SOLICITUD-CURRICULUM PREMIOS EXTRAORDINARIOS DE DOCTORADO</t>
  </si>
  <si>
    <t>NIF/NIE/PASAPORTE</t>
  </si>
  <si>
    <t>APELLIDOS</t>
  </si>
  <si>
    <t>NOMBRE</t>
  </si>
  <si>
    <t>TELÉFONO</t>
  </si>
  <si>
    <t>EMAIL</t>
  </si>
  <si>
    <t>FECHA DEFENSA DE TESIS</t>
  </si>
  <si>
    <t>DATOS DEL SOLICITANTE</t>
  </si>
  <si>
    <t>Nº DOCUMENTO ACREDITATIVO</t>
  </si>
  <si>
    <t>A. TRAYECTORIA ACADÉMICA POSTERIOR A LA LICENCIATURA O GRADO + MASTER</t>
  </si>
  <si>
    <t>B. EXPERIENCIA INVESTIGADORA</t>
  </si>
  <si>
    <t xml:space="preserve">B.1. Publicaciones en revistas científicas indexadas (se habrá de indicar el sistema de indexación), capítulos de libros y libros, cuya publicación haya sido resultado de la realización de la tesis doctoral. </t>
  </si>
  <si>
    <t>TÍTULO</t>
  </si>
  <si>
    <t>AÑO</t>
  </si>
  <si>
    <t>Nº DE DOCUMENTO ACREDITATIVO</t>
  </si>
  <si>
    <t>VOLUMEN</t>
  </si>
  <si>
    <t>EDITORIAL</t>
  </si>
  <si>
    <t>FINANCIA</t>
  </si>
  <si>
    <t>B.3. Patentes y transferencia tecnológica: sólo se valorarán los resultados susceptibles de protección cuyo titular sea la Universidad de Sevilla y cuya obtención haya sido resultado de la realización de la tesis doctoral.</t>
  </si>
  <si>
    <t>Nº DE PATENTE</t>
  </si>
  <si>
    <t>B.5. Asistencia y comunicaciones a congresos, conferencias y seminarios</t>
  </si>
  <si>
    <t>INSTRUCCIONES PARA EL SOLICITANTE</t>
  </si>
  <si>
    <t>Se acuerda realizar las siguientes aclaraciones al protocolo de evaluación de candidatos</t>
  </si>
  <si>
    <t>Sólo serán objeto de evaluación los méritos relacionados en la solicitud-currículum del solicitante.</t>
  </si>
  <si>
    <t>Sólo serán objeto de evaluación aquellos méritos relacionados que sean evidenciados con el correspondiente documento.</t>
  </si>
  <si>
    <t xml:space="preserve">A efectos de evaluación, se considerarán los méritos aportados hasta el año siguiente a la fecha de lectura de la tesis doctoral. </t>
  </si>
  <si>
    <t>No se considerarán méritos anteriores a la fecha de inicio de los estudios de doctorado</t>
  </si>
  <si>
    <t>Sólo se declararán en el apartado B los méritos relacionados con la tesis doctoral.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</si>
  <si>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</si>
  <si>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</si>
  <si>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proceedings o libros de abstracts de un congreso.</t>
  </si>
  <si>
    <t>La acreditación de las estancias en centros de investigación deberán presentarse acompañadas de un informe del director de la tesis doctoral acerca de la relación de la estancia con la elaboración de la tesis.</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</si>
  <si>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proyectos/convenios acreditados por el Vicerrector de Investigación o figura equivalente (no se considerarán certificaciones del Investigador Principal del proyecto).</t>
  </si>
  <si>
    <t xml:space="preserve">Los méritos a valorar en el apartado B.3. se acreditará mediante certificado expedido por el Secretariado de Transferencia de Conocimiento y Emprendimiento de la Universidad de Sevilla. </t>
  </si>
  <si>
    <t>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Coeficiente normalización = (Máxima puntuación establecida) / (Puntuación candidato con puntuación máxima</t>
  </si>
  <si>
    <t>Esto no será de aplicación en el apartado A</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</si>
  <si>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</si>
  <si>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</si>
  <si>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</si>
  <si>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</si>
  <si>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</si>
  <si>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</si>
  <si>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</si>
  <si>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</si>
  <si>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</si>
  <si>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</si>
  <si>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</si>
  <si>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</si>
  <si>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</si>
  <si>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B.1.1. Libros (según posición en SPI, indexado en Scopus o Web of Science - Book Citation Index, o bien con Sello de calidad Fecyt), y factor de corrección por el orden del doctorando entre los autores (1º: 1; 2º: 0,9; 3º: 0,8; 4º: 0,5; 5º: 0,2; 6º y ss: 0,1)</t>
  </si>
  <si>
    <t>CUARTIL</t>
  </si>
  <si>
    <t>ORDEN ENTRE LOS AUTORES</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</si>
  <si>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</si>
  <si>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</si>
  <si>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</si>
  <si>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</si>
  <si>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</si>
  <si>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</si>
  <si>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</si>
  <si>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</si>
  <si>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</si>
  <si>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</si>
  <si>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</si>
  <si>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</si>
  <si>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</si>
  <si>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</si>
  <si>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</si>
  <si>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</si>
  <si>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B.1.2 Capítulos de libros</t>
  </si>
  <si>
    <t>CUARTILES_ARTICULOS</t>
  </si>
  <si>
    <t>1er cuartil, Avery, RIBA</t>
  </si>
  <si>
    <t>4º cuartil</t>
  </si>
  <si>
    <t>ORDEN ENTRE AUTORES</t>
  </si>
  <si>
    <t>Revista no indexada en JCR</t>
  </si>
  <si>
    <t>B.2. Proyectos de investigación y contratos de investigación con empresas (LOU - 68/83) en los que el candidato haya participado como investigador</t>
  </si>
  <si>
    <t>B.2.1 Proyectos competitivos de financiación europea o nacional</t>
  </si>
  <si>
    <t>B.2.2 Proyectos competitivos de financiación regional o Universidad/Centro de Investigación</t>
  </si>
  <si>
    <t>B.2.3 Contratos 68/83 o proyecto no competitivo</t>
  </si>
  <si>
    <t>TIPO DE PATENTE</t>
  </si>
  <si>
    <t>Internacional en explotación</t>
  </si>
  <si>
    <t>Nacional en explotación</t>
  </si>
  <si>
    <t>Internacional</t>
  </si>
  <si>
    <t>Nacional</t>
  </si>
  <si>
    <t>B.4. Exposiciones con catálogos  (se valoran como libros en B.1.1. si tienen ISBN. No se valoran exposiciones sin catálogo publicado con ISBN)</t>
  </si>
  <si>
    <t>POSICION_AUTOR</t>
  </si>
  <si>
    <t>C. OTROS MÉRITOS</t>
  </si>
  <si>
    <t>B.1.3 Artículos científicos indexados con revisión por pares, serán evaluados en función del decil/cuartil donde se ubica la revista según su índice de impacto en el JCR/SJR del año de su publicación, Indexado en Avery o RIBA y corregido por el orden de firma del candidato. Los puntos obtenidos por cada publicación se multiplican por el factor de orden del doctorando (ídem libros); no procede la reducción si el candidato es 1er, corresponding autor.Los puntos obtenidos por cada publicación se multiplican por el factor de orden del doctorando (ídem libros); no procede la reducción si el candidato es 1er, corresponding autor.</t>
  </si>
  <si>
    <t>B.5.1 Participación en Congresos Nacionales</t>
  </si>
  <si>
    <t>B.5.2 Participación en Congresos Internacionales</t>
  </si>
  <si>
    <t>B.5.3. Asistencia a congresos</t>
  </si>
  <si>
    <t>B.5.4. Presentación / Ponencia en Conferencias y seminarios internacionales</t>
  </si>
  <si>
    <t>CONGRESO_NACIONAL</t>
  </si>
  <si>
    <t>Comunicación oral/ponencia</t>
  </si>
  <si>
    <t>Póster</t>
  </si>
  <si>
    <t>CONGRESO INTERNACIONAL</t>
  </si>
  <si>
    <t>Comunicación oral/ponencia publicada</t>
  </si>
  <si>
    <t>Comunicación oral/ponencia no publicada</t>
  </si>
  <si>
    <t>TIPO</t>
  </si>
  <si>
    <t>C.1. Artículos internacionales no relacionados con la Tesis Doctoral</t>
  </si>
  <si>
    <t>TITULO</t>
  </si>
  <si>
    <t>PREMIO</t>
  </si>
  <si>
    <t>CURSO DEFENSA TESIS</t>
  </si>
  <si>
    <t>FECHA DE INICIO DE ESTUDIOS DE DOCTORADO</t>
  </si>
  <si>
    <t>INGENIERÍA Y SISTEMAS PARA LA INDUSTRIA</t>
  </si>
  <si>
    <t>INGENIERÍA MECÁNICA Y DE ORGANIZACIÓN INDUSTRIAL</t>
  </si>
  <si>
    <t>INGENIERÍA INFORMÁTICA</t>
  </si>
  <si>
    <t>INGENIERÍA ENERGÉTICA, QUÍMICA Y AMBIENTAL</t>
  </si>
  <si>
    <t>INGENIERÍA AUTOMÁTICA, ELECTRÓNICA Y DE TELECOMUNICACIÓN</t>
  </si>
  <si>
    <t>ARQUITECTURA</t>
  </si>
  <si>
    <t>PROGRAMA</t>
  </si>
  <si>
    <t>Nº meses</t>
  </si>
  <si>
    <t>Nº MESES</t>
  </si>
  <si>
    <t>C2. Artículos nacionales no relacionados con la Tesis Doctoral</t>
  </si>
  <si>
    <t>C3. Estancias de investigación inferiores a 3 meses (con vinculación contractual en US)</t>
  </si>
  <si>
    <t>ESTANCIA</t>
  </si>
  <si>
    <t>C4. Otras becas y ayudas</t>
  </si>
  <si>
    <t>BECA / AYUDA</t>
  </si>
  <si>
    <t>REVISTA / ENTIDAD</t>
  </si>
  <si>
    <t>CURSO</t>
  </si>
  <si>
    <t>2017-2018</t>
  </si>
  <si>
    <t>2018-2019</t>
  </si>
  <si>
    <t>RAMA INGENIERÍA Y ARQUITECTURA</t>
  </si>
  <si>
    <t xml:space="preserve">SISTEMAS DE ENERGÍA ELÉCTRICA </t>
  </si>
  <si>
    <t>INGENIERÍA AGRARIA, ALIMENTARIA, FORESTAL Y DEL DESARROLLO RURAL SOSTENIBLE</t>
  </si>
  <si>
    <t>PROYECTO / CONTRATO</t>
  </si>
  <si>
    <t>ENTIDAD FINANCIADORA</t>
  </si>
  <si>
    <t xml:space="preserve"> Nº DE MESES</t>
  </si>
  <si>
    <t>CATALOGO</t>
  </si>
  <si>
    <t>TÍTULO PARTICIPACIÓN</t>
  </si>
  <si>
    <t>CONGRESO</t>
  </si>
  <si>
    <t>SIN PONDERAR</t>
  </si>
  <si>
    <t>Nº SEMANAS</t>
  </si>
  <si>
    <t>C5. Premios de Investigación de reconocido prestigio (diferentes a premios de Congreso)</t>
  </si>
  <si>
    <t>C6. Premios a comunicaciones presentadas a Congresos y otros similares</t>
  </si>
  <si>
    <t>C7. Informe técnico o revisión de artículos científicos</t>
  </si>
  <si>
    <t>ISBN</t>
  </si>
  <si>
    <t>AUTOBAREMO</t>
  </si>
  <si>
    <t>CORRECCIÓN COMISION VALORACION</t>
  </si>
  <si>
    <t>NOTA PONDERADA</t>
  </si>
  <si>
    <t>Coef. Norm.C</t>
  </si>
  <si>
    <t>PUNTUACIÓN TOTAL</t>
  </si>
  <si>
    <t>A</t>
  </si>
  <si>
    <t>B</t>
  </si>
  <si>
    <t>C</t>
  </si>
  <si>
    <t>TOTAL</t>
  </si>
  <si>
    <t>NOMBRE Y APELLIDOS TUTOR/A</t>
  </si>
  <si>
    <t>NOMBRE Y APELLIDOS DIRECTOR/ES</t>
  </si>
  <si>
    <t>RAMA INGENIERIA Y ARQUITECTURA</t>
  </si>
  <si>
    <t>Notas aclaratorias (use este apartado para añadir alguna aclaración si le es necesario)</t>
  </si>
  <si>
    <t>ANOTACIONES ADICIONALES DE LA COMISIÓN DE VALORACIÓN</t>
  </si>
  <si>
    <t>COEFICIENTE DE NORMALIZACION POR SUBAPARTADOS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</si>
</sst>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sz val="12"/>
      <color theme="1"/>
      <name val="Arial Narrow"/>
      <family val="2"/>
    </font>
    <font>
      <b/>
      <sz val="18"/>
      <color rgb="FFFF0000"/>
      <name val="Arial Narrow"/>
      <family val="2"/>
    </font>
    <font>
      <b/>
      <sz val="16"/>
      <color rgb="FFFFC000"/>
      <name val="Arial Narrow"/>
      <family val="2"/>
    </font>
    <font>
      <b/>
      <sz val="14"/>
      <color theme="1"/>
      <name val="Arial Narrow"/>
      <family val="2"/>
    </font>
    <font>
      <b/>
      <sz val="12"/>
      <color theme="1"/>
      <name val="Arial Narrow"/>
      <family val="2"/>
    </font>
    <font>
      <sz val="10"/>
      <color theme="1"/>
      <name val="Arial Narrow"/>
      <family val="2"/>
    </font>
    <font>
      <b/>
      <sz val="11"/>
      <color theme="0"/>
      <name val="Calibri"/>
      <family val="2"/>
      <scheme val="minor"/>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3499862666707357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327">
    <xf numFmtId="0" fontId="0" fillId="0" borderId="0" xfId="0"/>
    <xf numFmtId="0" fontId="4" fillId="5" borderId="1"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protection locked="0"/>
    </xf>
    <xf numFmtId="0" fontId="0" fillId="0" borderId="8" xfId="0" applyBorder="1"/>
    <xf numFmtId="0" fontId="0" fillId="0" borderId="9" xfId="0" applyBorder="1"/>
    <xf numFmtId="0" fontId="0" fillId="0" borderId="10" xfId="0" applyBorder="1"/>
    <xf numFmtId="0" fontId="0" fillId="0" borderId="20" xfId="0" applyBorder="1"/>
    <xf numFmtId="0" fontId="0" fillId="0" borderId="22" xfId="0" applyBorder="1"/>
    <xf numFmtId="0" fontId="0" fillId="0" borderId="7" xfId="0" applyBorder="1"/>
    <xf numFmtId="0" fontId="0" fillId="0" borderId="0" xfId="0" applyBorder="1" applyAlignment="1">
      <alignment horizontal="left"/>
    </xf>
    <xf numFmtId="0" fontId="0" fillId="0" borderId="2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22" xfId="0" applyBorder="1" applyAlignment="1">
      <alignment horizontal="center"/>
    </xf>
    <xf numFmtId="0" fontId="13" fillId="5" borderId="1" xfId="0" applyFont="1" applyFill="1" applyBorder="1" applyAlignment="1" applyProtection="1">
      <alignment vertical="center"/>
      <protection locked="0"/>
    </xf>
    <xf numFmtId="0" fontId="0" fillId="0" borderId="27" xfId="0" applyBorder="1"/>
    <xf numFmtId="0" fontId="0" fillId="0" borderId="17" xfId="0" applyBorder="1"/>
    <xf numFmtId="0" fontId="0" fillId="0" borderId="12" xfId="0" applyBorder="1"/>
    <xf numFmtId="0" fontId="0" fillId="0" borderId="24" xfId="0" applyFill="1" applyBorder="1"/>
    <xf numFmtId="0" fontId="0" fillId="0" borderId="23" xfId="0" applyFill="1" applyBorder="1"/>
    <xf numFmtId="0" fontId="1" fillId="0" borderId="6" xfId="0" applyFont="1" applyBorder="1"/>
    <xf numFmtId="0" fontId="1" fillId="0" borderId="26" xfId="0" applyFont="1" applyBorder="1"/>
    <xf numFmtId="0" fontId="0" fillId="0" borderId="21" xfId="0" applyBorder="1" applyAlignment="1">
      <alignment horizontal="center"/>
    </xf>
    <xf numFmtId="0" fontId="0" fillId="0" borderId="10" xfId="0" applyFill="1" applyBorder="1" applyAlignment="1">
      <alignment horizontal="left"/>
    </xf>
    <xf numFmtId="0" fontId="0" fillId="0" borderId="22" xfId="0" applyFill="1" applyBorder="1" applyAlignment="1">
      <alignment horizontal="left"/>
    </xf>
    <xf numFmtId="0" fontId="15" fillId="0" borderId="9" xfId="0" applyFont="1" applyBorder="1"/>
    <xf numFmtId="0" fontId="15" fillId="0" borderId="20" xfId="0" applyFont="1" applyBorder="1"/>
    <xf numFmtId="0" fontId="0" fillId="0" borderId="30" xfId="0" applyBorder="1"/>
    <xf numFmtId="0" fontId="0" fillId="0" borderId="29" xfId="0" applyBorder="1"/>
    <xf numFmtId="0" fontId="1" fillId="0" borderId="31" xfId="0" applyFont="1" applyBorder="1"/>
    <xf numFmtId="0" fontId="4" fillId="5" borderId="32" xfId="0" applyFont="1" applyFill="1" applyBorder="1" applyAlignment="1" applyProtection="1">
      <alignment horizontal="center" vertical="center"/>
      <protection locked="0"/>
    </xf>
    <xf numFmtId="0" fontId="4" fillId="5" borderId="33" xfId="0" applyFont="1" applyFill="1" applyBorder="1" applyAlignment="1" applyProtection="1">
      <alignment horizontal="center" vertical="center"/>
      <protection locked="0"/>
    </xf>
    <xf numFmtId="0" fontId="4" fillId="5" borderId="34" xfId="0" applyFont="1" applyFill="1" applyBorder="1" applyAlignment="1" applyProtection="1">
      <alignment horizontal="center" vertical="center"/>
      <protection locked="0"/>
    </xf>
    <xf numFmtId="14" fontId="4" fillId="5" borderId="1" xfId="0" applyNumberFormat="1" applyFont="1" applyFill="1" applyBorder="1" applyAlignment="1" applyProtection="1">
      <alignment horizontal="center" vertical="center"/>
      <protection locked="0"/>
    </xf>
    <xf numFmtId="14" fontId="4" fillId="5" borderId="17" xfId="0" applyNumberFormat="1" applyFont="1" applyFill="1" applyBorder="1" applyAlignment="1" applyProtection="1">
      <alignment horizontal="center" vertical="center"/>
      <protection locked="0"/>
    </xf>
    <xf numFmtId="14" fontId="4" fillId="5" borderId="12" xfId="0" applyNumberFormat="1" applyFont="1" applyFill="1" applyBorder="1" applyAlignment="1" applyProtection="1">
      <alignment horizontal="center" vertical="center"/>
      <protection locked="0"/>
    </xf>
    <xf numFmtId="0" fontId="0" fillId="0" borderId="0" xfId="0" applyBorder="1"/>
    <xf numFmtId="0" fontId="0" fillId="0" borderId="31" xfId="0" applyBorder="1"/>
    <xf numFmtId="0" fontId="13" fillId="5" borderId="41"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34" xfId="0" applyFont="1" applyFill="1" applyBorder="1" applyAlignment="1" applyProtection="1">
      <alignment horizontal="center" vertical="center"/>
      <protection locked="0"/>
    </xf>
    <xf numFmtId="0" fontId="13" fillId="5" borderId="45" xfId="0" applyFont="1" applyFill="1" applyBorder="1" applyAlignment="1" applyProtection="1">
      <alignment vertical="center"/>
      <protection locked="0"/>
    </xf>
    <xf numFmtId="0" fontId="13" fillId="5" borderId="43" xfId="0" applyFont="1" applyFill="1" applyBorder="1" applyAlignment="1" applyProtection="1">
      <alignment horizontal="center" vertical="center"/>
      <protection locked="0"/>
    </xf>
    <xf numFmtId="0" fontId="13" fillId="5" borderId="19" xfId="0" applyFont="1" applyFill="1" applyBorder="1" applyAlignment="1" applyProtection="1">
      <alignment vertical="center"/>
      <protection locked="0"/>
    </xf>
    <xf numFmtId="0" fontId="0" fillId="3" borderId="0" xfId="0" applyFill="1" applyProtection="1"/>
    <xf numFmtId="0" fontId="0" fillId="2" borderId="6" xfId="0" applyFill="1" applyBorder="1" applyAlignment="1" applyProtection="1">
      <alignment horizontal="left"/>
    </xf>
    <xf numFmtId="0" fontId="2" fillId="2" borderId="7" xfId="0" applyFont="1" applyFill="1" applyBorder="1" applyAlignment="1" applyProtection="1">
      <alignment horizontal="left" indent="1"/>
    </xf>
    <xf numFmtId="0" fontId="1" fillId="2" borderId="8" xfId="0" applyFont="1" applyFill="1" applyBorder="1" applyProtection="1"/>
    <xf numFmtId="0" fontId="0" fillId="2" borderId="9" xfId="0" applyFill="1" applyBorder="1" applyAlignment="1" applyProtection="1">
      <alignment horizontal="left"/>
    </xf>
    <xf numFmtId="0" fontId="2" fillId="2" borderId="0" xfId="0" applyFont="1" applyFill="1" applyBorder="1" applyAlignment="1" applyProtection="1">
      <alignment horizontal="left" indent="1"/>
    </xf>
    <xf numFmtId="0" fontId="0" fillId="2" borderId="10" xfId="0" applyFill="1" applyBorder="1" applyProtection="1"/>
    <xf numFmtId="0" fontId="7" fillId="7" borderId="9" xfId="0" applyFont="1" applyFill="1" applyBorder="1" applyAlignment="1" applyProtection="1">
      <alignment vertical="center"/>
    </xf>
    <xf numFmtId="0" fontId="7" fillId="7" borderId="0" xfId="0" applyFont="1" applyFill="1" applyBorder="1" applyAlignment="1" applyProtection="1">
      <alignment vertical="center"/>
    </xf>
    <xf numFmtId="0" fontId="6" fillId="7" borderId="10" xfId="0" applyFont="1" applyFill="1" applyBorder="1" applyAlignment="1" applyProtection="1">
      <alignment horizontal="center" vertical="center" wrapText="1"/>
    </xf>
    <xf numFmtId="0" fontId="1" fillId="3" borderId="0" xfId="0" applyFont="1" applyFill="1" applyProtection="1"/>
    <xf numFmtId="0" fontId="0" fillId="3" borderId="0" xfId="0" applyFill="1" applyAlignment="1" applyProtection="1">
      <alignment wrapText="1"/>
    </xf>
    <xf numFmtId="0" fontId="0" fillId="3" borderId="0" xfId="0" applyFill="1" applyAlignment="1" applyProtection="1">
      <alignment horizontal="left"/>
    </xf>
    <xf numFmtId="0" fontId="1" fillId="2" borderId="15" xfId="0" applyFont="1" applyFill="1" applyBorder="1" applyProtection="1"/>
    <xf numFmtId="0" fontId="0" fillId="2" borderId="8" xfId="0" applyFill="1" applyBorder="1" applyAlignment="1" applyProtection="1">
      <alignment horizontal="left" indent="1"/>
    </xf>
    <xf numFmtId="0" fontId="1" fillId="2" borderId="16" xfId="0" applyFont="1" applyFill="1" applyBorder="1" applyProtection="1"/>
    <xf numFmtId="0" fontId="0" fillId="2" borderId="10" xfId="0" applyFill="1" applyBorder="1" applyAlignment="1" applyProtection="1">
      <alignment horizontal="left" indent="1"/>
    </xf>
    <xf numFmtId="0" fontId="3" fillId="4" borderId="9" xfId="0" applyFont="1" applyFill="1" applyBorder="1" applyAlignment="1" applyProtection="1">
      <alignment horizontal="center"/>
    </xf>
    <xf numFmtId="0" fontId="3" fillId="4" borderId="0" xfId="0" applyFont="1" applyFill="1" applyBorder="1" applyAlignment="1" applyProtection="1">
      <alignment horizontal="center"/>
    </xf>
    <xf numFmtId="0" fontId="3" fillId="4" borderId="10" xfId="0" applyFont="1" applyFill="1" applyBorder="1" applyAlignment="1" applyProtection="1">
      <alignment horizontal="center"/>
    </xf>
    <xf numFmtId="0" fontId="3" fillId="4" borderId="17"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4" borderId="12" xfId="0" applyFont="1" applyFill="1" applyBorder="1" applyAlignment="1" applyProtection="1">
      <alignment horizontal="center"/>
    </xf>
    <xf numFmtId="0" fontId="0" fillId="3" borderId="0" xfId="0" applyFill="1" applyAlignment="1" applyProtection="1">
      <alignment horizontal="center"/>
    </xf>
    <xf numFmtId="0" fontId="0" fillId="2" borderId="8" xfId="0" applyFill="1" applyBorder="1" applyAlignment="1" applyProtection="1">
      <alignment horizontal="center"/>
    </xf>
    <xf numFmtId="0" fontId="0" fillId="2" borderId="10" xfId="0" applyFill="1" applyBorder="1" applyAlignment="1" applyProtection="1">
      <alignment horizontal="center"/>
    </xf>
    <xf numFmtId="0" fontId="7" fillId="7" borderId="6" xfId="0" applyFont="1" applyFill="1" applyBorder="1" applyAlignment="1" applyProtection="1">
      <alignment vertical="center"/>
    </xf>
    <xf numFmtId="0" fontId="7" fillId="7" borderId="7" xfId="0" applyFont="1" applyFill="1" applyBorder="1" applyAlignment="1" applyProtection="1">
      <alignment vertical="center"/>
    </xf>
    <xf numFmtId="0" fontId="6" fillId="7" borderId="8"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0" fillId="2" borderId="12" xfId="0" applyFont="1" applyFill="1" applyBorder="1" applyAlignment="1" applyProtection="1">
      <alignment horizontal="center" vertical="center"/>
    </xf>
    <xf numFmtId="0" fontId="12" fillId="5" borderId="4" xfId="0" applyFont="1" applyFill="1" applyBorder="1" applyAlignment="1" applyProtection="1">
      <alignment horizontal="center"/>
      <protection locked="0"/>
    </xf>
    <xf numFmtId="0" fontId="12" fillId="5" borderId="4"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4"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left" indent="1"/>
    </xf>
    <xf numFmtId="0" fontId="2" fillId="2" borderId="10" xfId="0" applyFont="1" applyFill="1" applyBorder="1" applyAlignment="1" applyProtection="1">
      <alignment horizontal="left" indent="1"/>
    </xf>
    <xf numFmtId="0" fontId="20" fillId="2" borderId="20" xfId="0" applyFont="1" applyFill="1" applyBorder="1" applyAlignment="1" applyProtection="1">
      <alignment horizontal="center" wrapText="1"/>
    </xf>
    <xf numFmtId="0" fontId="7" fillId="7" borderId="8" xfId="0" applyFont="1" applyFill="1" applyBorder="1" applyAlignment="1" applyProtection="1">
      <alignment vertical="center"/>
    </xf>
    <xf numFmtId="0" fontId="16" fillId="7" borderId="8" xfId="0" applyFont="1" applyFill="1" applyBorder="1" applyAlignment="1" applyProtection="1">
      <alignment horizontal="center" vertical="center" wrapText="1"/>
    </xf>
    <xf numFmtId="0" fontId="16" fillId="7" borderId="29" xfId="0" applyFont="1" applyFill="1" applyBorder="1" applyAlignment="1" applyProtection="1">
      <alignment horizontal="center" vertical="center" wrapText="1"/>
    </xf>
    <xf numFmtId="0" fontId="17" fillId="6" borderId="46" xfId="0" applyFont="1" applyFill="1" applyBorder="1" applyAlignment="1" applyProtection="1">
      <alignment horizontal="center" vertical="center"/>
    </xf>
    <xf numFmtId="0" fontId="21" fillId="11" borderId="36" xfId="0" applyFont="1" applyFill="1" applyBorder="1" applyAlignment="1" applyProtection="1">
      <alignment horizontal="center" vertical="center"/>
    </xf>
    <xf numFmtId="0" fontId="10" fillId="4" borderId="0" xfId="0" applyFont="1" applyFill="1" applyBorder="1" applyAlignment="1" applyProtection="1">
      <alignment horizontal="center" vertical="center" wrapText="1"/>
    </xf>
    <xf numFmtId="0" fontId="18" fillId="12" borderId="39" xfId="0" applyFont="1" applyFill="1" applyBorder="1" applyAlignment="1" applyProtection="1">
      <alignment horizontal="center" vertical="center"/>
    </xf>
    <xf numFmtId="0" fontId="7" fillId="8" borderId="9" xfId="0" applyFont="1" applyFill="1" applyBorder="1" applyAlignment="1" applyProtection="1">
      <alignment vertical="center"/>
    </xf>
    <xf numFmtId="0" fontId="7" fillId="8" borderId="0" xfId="0" applyFont="1" applyFill="1" applyBorder="1" applyAlignment="1" applyProtection="1">
      <alignment vertical="center"/>
    </xf>
    <xf numFmtId="0" fontId="10" fillId="4" borderId="10" xfId="0" applyFont="1" applyFill="1" applyBorder="1" applyAlignment="1" applyProtection="1">
      <alignment horizontal="center" vertical="center" wrapText="1"/>
    </xf>
    <xf numFmtId="0" fontId="17" fillId="6" borderId="31" xfId="0" applyFont="1" applyFill="1" applyBorder="1" applyAlignment="1" applyProtection="1">
      <alignment horizontal="center" vertical="center"/>
    </xf>
    <xf numFmtId="0" fontId="7" fillId="8" borderId="6" xfId="0" applyFont="1" applyFill="1" applyBorder="1" applyAlignment="1" applyProtection="1">
      <alignment vertical="center"/>
    </xf>
    <xf numFmtId="0" fontId="7" fillId="8" borderId="7" xfId="0" applyFont="1" applyFill="1" applyBorder="1" applyAlignment="1" applyProtection="1">
      <alignment vertical="center"/>
    </xf>
    <xf numFmtId="0" fontId="10" fillId="4" borderId="5" xfId="0" applyFont="1" applyFill="1" applyBorder="1" applyAlignment="1" applyProtection="1">
      <alignment horizontal="center" vertical="center" wrapText="1"/>
    </xf>
    <xf numFmtId="0" fontId="7" fillId="8" borderId="8" xfId="0" applyFont="1" applyFill="1" applyBorder="1" applyAlignment="1" applyProtection="1">
      <alignment vertical="center"/>
    </xf>
    <xf numFmtId="0" fontId="7" fillId="8" borderId="10" xfId="0" applyFont="1" applyFill="1" applyBorder="1" applyAlignment="1" applyProtection="1">
      <alignment vertical="center"/>
    </xf>
    <xf numFmtId="0" fontId="18" fillId="12" borderId="39" xfId="0" applyFont="1" applyFill="1" applyBorder="1" applyAlignment="1" applyProtection="1">
      <alignment horizontal="center" vertical="center"/>
      <protection locked="0"/>
    </xf>
    <xf numFmtId="0" fontId="6" fillId="9" borderId="36" xfId="0" applyFont="1" applyFill="1" applyBorder="1" applyAlignment="1" applyProtection="1">
      <alignment horizontal="center" vertical="center"/>
      <protection locked="0"/>
    </xf>
    <xf numFmtId="0" fontId="6" fillId="13" borderId="25" xfId="0" applyFont="1" applyFill="1" applyBorder="1" applyAlignment="1" applyProtection="1">
      <alignment horizontal="center" vertical="center"/>
      <protection locked="0"/>
    </xf>
    <xf numFmtId="0" fontId="6" fillId="13" borderId="36" xfId="0" applyFont="1" applyFill="1" applyBorder="1" applyAlignment="1" applyProtection="1">
      <alignment horizontal="center" vertical="center"/>
      <protection locked="0"/>
    </xf>
    <xf numFmtId="0" fontId="6" fillId="9" borderId="39" xfId="0" applyFont="1" applyFill="1" applyBorder="1" applyAlignment="1" applyProtection="1">
      <alignment horizontal="center" vertical="center"/>
      <protection locked="0"/>
    </xf>
    <xf numFmtId="0" fontId="6" fillId="9" borderId="38" xfId="0" applyFont="1" applyFill="1" applyBorder="1" applyAlignment="1" applyProtection="1">
      <alignment horizontal="center" vertical="center"/>
      <protection locked="0"/>
    </xf>
    <xf numFmtId="0" fontId="6" fillId="13" borderId="38" xfId="0" applyFont="1" applyFill="1" applyBorder="1" applyAlignment="1" applyProtection="1">
      <alignment horizontal="center" vertical="center"/>
      <protection locked="0"/>
    </xf>
    <xf numFmtId="0" fontId="6" fillId="9" borderId="37" xfId="0" applyFont="1" applyFill="1" applyBorder="1" applyAlignment="1" applyProtection="1">
      <alignment horizontal="center" vertical="center"/>
      <protection locked="0"/>
    </xf>
    <xf numFmtId="0" fontId="6" fillId="13" borderId="37" xfId="0" applyFont="1" applyFill="1" applyBorder="1" applyAlignment="1" applyProtection="1">
      <alignment horizontal="center" vertical="center"/>
      <protection locked="0"/>
    </xf>
    <xf numFmtId="0" fontId="6" fillId="13" borderId="39" xfId="0" applyFont="1" applyFill="1" applyBorder="1" applyAlignment="1" applyProtection="1">
      <alignment horizontal="center" vertical="center"/>
      <protection locked="0"/>
    </xf>
    <xf numFmtId="0" fontId="10" fillId="4" borderId="35" xfId="0" applyFont="1" applyFill="1" applyBorder="1" applyAlignment="1" applyProtection="1">
      <alignment horizontal="center" vertical="center" wrapText="1"/>
    </xf>
    <xf numFmtId="0" fontId="16" fillId="7" borderId="10" xfId="0" applyFont="1" applyFill="1" applyBorder="1" applyAlignment="1" applyProtection="1">
      <alignment horizontal="center" vertical="center" wrapText="1"/>
    </xf>
    <xf numFmtId="0" fontId="16" fillId="7" borderId="31" xfId="0" applyFont="1" applyFill="1" applyBorder="1" applyAlignment="1" applyProtection="1">
      <alignment horizontal="center" vertical="center" wrapText="1"/>
    </xf>
    <xf numFmtId="0" fontId="20" fillId="2" borderId="21" xfId="0" applyFont="1" applyFill="1" applyBorder="1" applyAlignment="1" applyProtection="1">
      <alignment horizontal="center" wrapText="1"/>
    </xf>
    <xf numFmtId="0" fontId="6" fillId="9" borderId="25" xfId="0" applyFont="1" applyFill="1" applyBorder="1" applyAlignment="1" applyProtection="1">
      <alignment horizontal="center" vertical="center"/>
      <protection locked="0"/>
    </xf>
    <xf numFmtId="0" fontId="6" fillId="10" borderId="25"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17" fillId="6" borderId="46" xfId="0" applyFont="1" applyFill="1" applyBorder="1" applyAlignment="1" applyProtection="1">
      <alignment horizontal="center" vertical="center"/>
    </xf>
    <xf numFmtId="0" fontId="12" fillId="3" borderId="0" xfId="0" applyFont="1" applyFill="1" applyProtection="1"/>
    <xf numFmtId="0" fontId="14" fillId="2" borderId="20" xfId="0" applyFont="1" applyFill="1" applyBorder="1" applyAlignment="1" applyProtection="1">
      <alignment wrapText="1"/>
    </xf>
    <xf numFmtId="0" fontId="16" fillId="6" borderId="6"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1" fillId="9" borderId="11" xfId="0" applyFont="1" applyFill="1" applyBorder="1" applyAlignment="1" applyProtection="1">
      <alignment horizontal="center" vertical="center"/>
    </xf>
    <xf numFmtId="0" fontId="22" fillId="13" borderId="36" xfId="0" applyFont="1" applyFill="1" applyBorder="1" applyAlignment="1" applyProtection="1">
      <alignment horizontal="center" vertical="center"/>
    </xf>
    <xf numFmtId="0" fontId="11" fillId="8" borderId="11" xfId="0" applyFont="1" applyFill="1" applyBorder="1" applyAlignment="1" applyProtection="1">
      <alignment horizontal="center" vertical="center"/>
    </xf>
    <xf numFmtId="0" fontId="11" fillId="8" borderId="36" xfId="0" applyFont="1" applyFill="1" applyBorder="1" applyAlignment="1" applyProtection="1">
      <alignment horizontal="center" vertical="center"/>
    </xf>
    <xf numFmtId="0" fontId="7" fillId="9" borderId="11" xfId="0" applyFont="1" applyFill="1" applyBorder="1" applyAlignment="1" applyProtection="1">
      <alignment horizontal="center" vertical="center"/>
    </xf>
    <xf numFmtId="0" fontId="7" fillId="9" borderId="36" xfId="0" applyFont="1" applyFill="1" applyBorder="1" applyAlignment="1" applyProtection="1">
      <alignment horizontal="center" vertical="center"/>
    </xf>
    <xf numFmtId="0" fontId="6" fillId="9" borderId="11" xfId="0" applyFont="1" applyFill="1" applyBorder="1" applyAlignment="1" applyProtection="1">
      <alignment horizontal="center" vertical="center"/>
      <protection locked="0"/>
    </xf>
    <xf numFmtId="0" fontId="6" fillId="9" borderId="13" xfId="0" applyFont="1" applyFill="1" applyBorder="1" applyAlignment="1" applyProtection="1">
      <alignment horizontal="center" vertical="center"/>
      <protection locked="0"/>
    </xf>
    <xf numFmtId="0" fontId="7" fillId="6" borderId="47" xfId="0" applyFont="1" applyFill="1" applyBorder="1" applyAlignment="1" applyProtection="1">
      <alignment horizontal="center" vertical="center"/>
    </xf>
    <xf numFmtId="0" fontId="17" fillId="14" borderId="27"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17" fillId="14" borderId="12" xfId="0" applyFont="1" applyFill="1" applyBorder="1" applyAlignment="1" applyProtection="1">
      <alignment horizontal="center" vertical="center"/>
    </xf>
    <xf numFmtId="0" fontId="7" fillId="6" borderId="48" xfId="0" applyFont="1" applyFill="1" applyBorder="1" applyAlignment="1" applyProtection="1">
      <alignment horizontal="center" vertical="center"/>
    </xf>
    <xf numFmtId="0" fontId="17" fillId="14" borderId="34" xfId="0" applyFont="1" applyFill="1" applyBorder="1" applyAlignment="1" applyProtection="1">
      <alignment horizontal="center" vertical="center"/>
    </xf>
    <xf numFmtId="0" fontId="23" fillId="6" borderId="19" xfId="0" applyFont="1" applyFill="1" applyBorder="1" applyAlignment="1" applyProtection="1">
      <alignment horizontal="center" vertical="center"/>
    </xf>
    <xf numFmtId="0" fontId="16" fillId="6" borderId="23" xfId="0" applyFont="1" applyFill="1" applyBorder="1" applyAlignment="1" applyProtection="1">
      <alignment horizontal="center" vertical="center"/>
    </xf>
    <xf numFmtId="14" fontId="26" fillId="3" borderId="5" xfId="0" applyNumberFormat="1" applyFont="1" applyFill="1" applyBorder="1" applyAlignment="1" applyProtection="1">
      <alignment horizontal="center" vertical="center"/>
    </xf>
    <xf numFmtId="14" fontId="26" fillId="3" borderId="35" xfId="0" applyNumberFormat="1" applyFont="1" applyFill="1" applyBorder="1" applyAlignment="1" applyProtection="1">
      <alignment horizontal="center" vertical="center"/>
    </xf>
    <xf numFmtId="0" fontId="1" fillId="6" borderId="29" xfId="0" applyFont="1" applyFill="1" applyBorder="1" applyProtection="1"/>
    <xf numFmtId="0" fontId="0" fillId="10" borderId="46" xfId="0" applyFill="1" applyBorder="1" applyProtection="1"/>
    <xf numFmtId="0" fontId="0" fillId="10" borderId="36" xfId="0" applyFill="1" applyBorder="1" applyProtection="1"/>
    <xf numFmtId="0" fontId="0" fillId="10" borderId="39" xfId="0" applyFill="1" applyBorder="1" applyProtection="1"/>
    <xf numFmtId="0" fontId="0" fillId="3" borderId="0" xfId="0" applyFill="1" applyBorder="1" applyProtection="1"/>
    <xf numFmtId="0" fontId="0" fillId="10" borderId="46" xfId="0" applyFill="1" applyBorder="1" applyProtection="1">
      <protection locked="0"/>
    </xf>
    <xf numFmtId="0" fontId="0" fillId="10" borderId="36" xfId="0" applyFill="1" applyBorder="1" applyProtection="1">
      <protection locked="0"/>
    </xf>
    <xf numFmtId="0" fontId="0" fillId="10" borderId="39" xfId="0" applyFill="1" applyBorder="1" applyProtection="1">
      <protection locked="0"/>
    </xf>
    <xf numFmtId="0" fontId="2" fillId="3" borderId="0" xfId="0" applyFont="1" applyFill="1" applyBorder="1" applyAlignment="1" applyProtection="1">
      <alignment horizontal="left" indent="1"/>
    </xf>
    <xf numFmtId="0" fontId="25" fillId="3" borderId="0" xfId="0" applyFont="1" applyFill="1" applyBorder="1" applyAlignment="1" applyProtection="1">
      <alignment vertical="center"/>
    </xf>
    <xf numFmtId="0" fontId="2" fillId="3" borderId="10" xfId="0" applyFont="1" applyFill="1" applyBorder="1" applyAlignment="1" applyProtection="1">
      <alignment horizontal="left" indent="1"/>
    </xf>
    <xf numFmtId="0" fontId="0" fillId="2" borderId="20" xfId="0" applyFill="1" applyBorder="1" applyAlignment="1" applyProtection="1">
      <alignment horizontal="left"/>
    </xf>
    <xf numFmtId="0" fontId="2" fillId="3" borderId="21" xfId="0" applyFont="1" applyFill="1" applyBorder="1" applyAlignment="1" applyProtection="1">
      <alignment horizontal="left" indent="1"/>
    </xf>
    <xf numFmtId="14" fontId="26" fillId="3" borderId="21" xfId="0" applyNumberFormat="1" applyFont="1" applyFill="1" applyBorder="1" applyAlignment="1" applyProtection="1">
      <alignment horizontal="center" vertical="center"/>
    </xf>
    <xf numFmtId="0" fontId="2" fillId="3" borderId="22" xfId="0" applyFont="1" applyFill="1" applyBorder="1" applyAlignment="1" applyProtection="1">
      <alignment horizontal="left" indent="1"/>
    </xf>
    <xf numFmtId="0" fontId="21" fillId="7" borderId="36" xfId="0" applyFont="1" applyFill="1" applyBorder="1" applyAlignment="1" applyProtection="1">
      <alignment horizontal="center" vertical="center"/>
    </xf>
    <xf numFmtId="0" fontId="2" fillId="0" borderId="0" xfId="0" applyFont="1" applyFill="1" applyBorder="1" applyAlignment="1" applyProtection="1">
      <alignment horizontal="left" indent="1"/>
    </xf>
    <xf numFmtId="14" fontId="26" fillId="3" borderId="22" xfId="0" applyNumberFormat="1" applyFont="1" applyFill="1" applyBorder="1" applyAlignment="1" applyProtection="1">
      <alignment horizontal="center" vertical="center"/>
    </xf>
    <xf numFmtId="0" fontId="13" fillId="5" borderId="1" xfId="0" applyFont="1" applyFill="1" applyBorder="1" applyAlignment="1" applyProtection="1">
      <alignment horizontal="center"/>
      <protection locked="0"/>
    </xf>
    <xf numFmtId="0" fontId="13" fillId="5" borderId="41" xfId="0" applyFont="1" applyFill="1" applyBorder="1" applyAlignment="1" applyProtection="1">
      <alignment horizontal="center"/>
      <protection locked="0"/>
    </xf>
    <xf numFmtId="0" fontId="13" fillId="5" borderId="1"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42" xfId="0" applyFont="1" applyFill="1" applyBorder="1" applyAlignment="1" applyProtection="1">
      <alignment horizontal="center" vertical="center"/>
      <protection locked="0"/>
    </xf>
    <xf numFmtId="0" fontId="13" fillId="5" borderId="19" xfId="0" applyFont="1" applyFill="1" applyBorder="1" applyAlignment="1" applyProtection="1">
      <alignment horizontal="center" vertical="center"/>
      <protection locked="0"/>
    </xf>
    <xf numFmtId="0" fontId="13" fillId="5" borderId="41" xfId="0" applyFont="1" applyFill="1" applyBorder="1" applyAlignment="1" applyProtection="1">
      <alignment horizontal="center" vertical="center"/>
      <protection locked="0"/>
    </xf>
    <xf numFmtId="0" fontId="9" fillId="0" borderId="9"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20"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9" fillId="0" borderId="22" xfId="0" applyFont="1" applyBorder="1" applyAlignment="1" applyProtection="1">
      <alignment horizontal="left" vertical="center" wrapText="1"/>
    </xf>
    <xf numFmtId="0" fontId="7" fillId="8" borderId="9"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7" fillId="8" borderId="10" xfId="0" applyFont="1" applyFill="1" applyBorder="1" applyAlignment="1" applyProtection="1">
      <alignment horizontal="left" vertical="center"/>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4" fillId="5" borderId="24" xfId="0" applyFont="1" applyFill="1" applyBorder="1" applyAlignment="1" applyProtection="1">
      <alignment horizontal="center" vertical="center"/>
      <protection locked="0"/>
    </xf>
    <xf numFmtId="0" fontId="4" fillId="5" borderId="41"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xf>
    <xf numFmtId="0" fontId="3" fillId="4" borderId="33" xfId="0" applyFont="1" applyFill="1" applyBorder="1" applyAlignment="1" applyProtection="1">
      <alignment horizontal="center"/>
    </xf>
    <xf numFmtId="0" fontId="3" fillId="4" borderId="34" xfId="0" applyFont="1" applyFill="1" applyBorder="1" applyAlignment="1" applyProtection="1">
      <alignment horizontal="center"/>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3" fillId="4" borderId="18" xfId="0" applyFont="1" applyFill="1" applyBorder="1" applyAlignment="1" applyProtection="1">
      <alignment horizontal="center"/>
    </xf>
    <xf numFmtId="0" fontId="3" fillId="4" borderId="5" xfId="0" applyFont="1" applyFill="1" applyBorder="1" applyAlignment="1" applyProtection="1">
      <alignment horizontal="center"/>
    </xf>
    <xf numFmtId="0" fontId="3" fillId="4" borderId="35" xfId="0" applyFont="1" applyFill="1" applyBorder="1" applyAlignment="1" applyProtection="1">
      <alignment horizont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3" fillId="4" borderId="17"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2" xfId="0" applyFont="1" applyFill="1" applyBorder="1" applyAlignment="1" applyProtection="1">
      <alignment horizontal="center"/>
    </xf>
    <xf numFmtId="0" fontId="12" fillId="5" borderId="6" xfId="0" applyFont="1" applyFill="1" applyBorder="1" applyAlignment="1" applyProtection="1">
      <alignment horizontal="left" vertical="top" wrapText="1"/>
      <protection locked="0"/>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20" xfId="0" applyFont="1" applyFill="1" applyBorder="1" applyAlignment="1" applyProtection="1">
      <alignment horizontal="left" vertical="top" wrapText="1"/>
      <protection locked="0"/>
    </xf>
    <xf numFmtId="0" fontId="12" fillId="5" borderId="21" xfId="0" applyFont="1" applyFill="1" applyBorder="1" applyAlignment="1" applyProtection="1">
      <alignment horizontal="left" vertical="top" wrapText="1"/>
      <protection locked="0"/>
    </xf>
    <xf numFmtId="0" fontId="12" fillId="5" borderId="22" xfId="0" applyFont="1" applyFill="1" applyBorder="1" applyAlignment="1" applyProtection="1">
      <alignment horizontal="left" vertical="top" wrapText="1"/>
      <protection locked="0"/>
    </xf>
    <xf numFmtId="0" fontId="19" fillId="2" borderId="31" xfId="0" applyFont="1" applyFill="1" applyBorder="1" applyAlignment="1" applyProtection="1">
      <alignment horizontal="center" vertical="center" wrapText="1"/>
    </xf>
    <xf numFmtId="0" fontId="19" fillId="2" borderId="29" xfId="0" applyFont="1" applyFill="1" applyBorder="1" applyAlignment="1" applyProtection="1">
      <alignment horizontal="center" vertical="center" wrapText="1"/>
    </xf>
    <xf numFmtId="0" fontId="19" fillId="2" borderId="30" xfId="0" applyFont="1" applyFill="1" applyBorder="1" applyAlignment="1" applyProtection="1">
      <alignment horizontal="center" vertical="center" wrapText="1"/>
    </xf>
    <xf numFmtId="0" fontId="12" fillId="5" borderId="11"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12" fillId="0" borderId="11" xfId="0" applyFont="1" applyBorder="1" applyAlignment="1" applyProtection="1">
      <alignment horizontal="left"/>
    </xf>
    <xf numFmtId="0" fontId="12" fillId="0" borderId="3" xfId="0" applyFont="1" applyBorder="1" applyAlignment="1" applyProtection="1">
      <alignment horizontal="left"/>
    </xf>
    <xf numFmtId="0" fontId="12" fillId="0" borderId="11"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4" fillId="2" borderId="6"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14" fontId="24" fillId="3" borderId="0" xfId="0" applyNumberFormat="1" applyFont="1" applyFill="1" applyBorder="1" applyAlignment="1" applyProtection="1">
      <alignment horizontal="center" vertical="center"/>
    </xf>
    <xf numFmtId="14" fontId="24" fillId="3" borderId="5" xfId="0" applyNumberFormat="1"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25" fillId="3" borderId="10" xfId="0" applyFont="1" applyFill="1" applyBorder="1" applyAlignment="1" applyProtection="1">
      <alignment horizontal="center" vertical="center"/>
    </xf>
    <xf numFmtId="0" fontId="14" fillId="4" borderId="49" xfId="0" applyFont="1" applyFill="1" applyBorder="1" applyAlignment="1" applyProtection="1">
      <alignment horizontal="left" vertical="center" wrapText="1"/>
    </xf>
    <xf numFmtId="0" fontId="14" fillId="4" borderId="50" xfId="0" applyFont="1" applyFill="1" applyBorder="1" applyAlignment="1" applyProtection="1">
      <alignment horizontal="left" vertical="center" wrapText="1"/>
    </xf>
    <xf numFmtId="0" fontId="14" fillId="4" borderId="51" xfId="0" applyFont="1" applyFill="1" applyBorder="1" applyAlignment="1" applyProtection="1">
      <alignment horizontal="left" vertical="center" wrapText="1"/>
    </xf>
    <xf numFmtId="0" fontId="12" fillId="5" borderId="13"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4" fillId="4" borderId="11" xfId="0" applyFont="1" applyFill="1" applyBorder="1" applyAlignment="1" applyProtection="1">
      <alignment horizontal="left" vertical="center" wrapText="1"/>
    </xf>
    <xf numFmtId="0" fontId="14" fillId="4" borderId="4" xfId="0" applyFont="1" applyFill="1" applyBorder="1" applyAlignment="1" applyProtection="1">
      <alignment horizontal="left" vertical="center" wrapText="1"/>
    </xf>
    <xf numFmtId="0" fontId="14" fillId="4" borderId="25" xfId="0" applyFont="1" applyFill="1" applyBorder="1" applyAlignment="1" applyProtection="1">
      <alignment horizontal="left" vertical="center" wrapText="1"/>
    </xf>
    <xf numFmtId="0" fontId="0" fillId="10" borderId="11" xfId="0" applyFill="1" applyBorder="1" applyAlignment="1" applyProtection="1">
      <alignment horizontal="center"/>
      <protection locked="0"/>
    </xf>
    <xf numFmtId="0" fontId="0" fillId="10" borderId="25" xfId="0" applyFill="1" applyBorder="1" applyAlignment="1" applyProtection="1">
      <alignment horizontal="center"/>
      <protection locked="0"/>
    </xf>
    <xf numFmtId="0" fontId="13" fillId="5" borderId="11"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17"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0" fillId="10" borderId="17"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0" fillId="10" borderId="32" xfId="0" applyFill="1" applyBorder="1" applyAlignment="1" applyProtection="1">
      <alignment horizontal="center"/>
      <protection locked="0"/>
    </xf>
    <xf numFmtId="0" fontId="0" fillId="10" borderId="34" xfId="0" applyFill="1" applyBorder="1" applyAlignment="1" applyProtection="1">
      <alignment horizontal="center"/>
      <protection locked="0"/>
    </xf>
    <xf numFmtId="0" fontId="0" fillId="10" borderId="24" xfId="0" applyFill="1" applyBorder="1" applyAlignment="1" applyProtection="1">
      <alignment horizontal="center"/>
      <protection locked="0"/>
    </xf>
    <xf numFmtId="0" fontId="0" fillId="10" borderId="23" xfId="0" applyFill="1" applyBorder="1" applyAlignment="1" applyProtection="1">
      <alignment horizontal="center"/>
      <protection locked="0"/>
    </xf>
    <xf numFmtId="0" fontId="18" fillId="12" borderId="31" xfId="0" applyFont="1" applyFill="1" applyBorder="1" applyAlignment="1" applyProtection="1">
      <alignment horizontal="center" vertical="center"/>
      <protection locked="0"/>
    </xf>
    <xf numFmtId="0" fontId="18" fillId="12" borderId="30"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13" fillId="5" borderId="14" xfId="0" applyFont="1" applyFill="1" applyBorder="1" applyAlignment="1" applyProtection="1">
      <alignment horizontal="center" vertical="center"/>
      <protection locked="0"/>
    </xf>
    <xf numFmtId="0" fontId="13" fillId="5" borderId="19" xfId="0" applyFont="1" applyFill="1" applyBorder="1" applyAlignment="1" applyProtection="1">
      <alignment horizontal="center" vertical="center"/>
      <protection locked="0"/>
    </xf>
    <xf numFmtId="0" fontId="13" fillId="5" borderId="24" xfId="0" applyFont="1" applyFill="1" applyBorder="1" applyAlignment="1" applyProtection="1">
      <alignment horizontal="center" vertical="center"/>
      <protection locked="0"/>
    </xf>
    <xf numFmtId="0" fontId="13" fillId="5" borderId="41" xfId="0" applyFont="1" applyFill="1" applyBorder="1" applyAlignment="1" applyProtection="1">
      <alignment horizontal="center" vertical="center"/>
      <protection locked="0"/>
    </xf>
    <xf numFmtId="0" fontId="10" fillId="4" borderId="18"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5" fillId="6" borderId="6" xfId="0" applyFont="1" applyFill="1" applyBorder="1" applyAlignment="1" applyProtection="1">
      <alignment horizontal="left" vertical="center" wrapText="1"/>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0" fillId="10" borderId="26" xfId="0" applyFill="1" applyBorder="1" applyAlignment="1" applyProtection="1">
      <alignment horizontal="center"/>
      <protection locked="0"/>
    </xf>
    <xf numFmtId="0" fontId="0" fillId="10" borderId="27" xfId="0" applyFill="1" applyBorder="1" applyAlignment="1" applyProtection="1">
      <alignment horizontal="center"/>
      <protection locked="0"/>
    </xf>
    <xf numFmtId="0" fontId="2" fillId="2" borderId="7" xfId="0" applyFont="1" applyFill="1" applyBorder="1" applyAlignment="1" applyProtection="1">
      <alignment horizontal="left"/>
    </xf>
    <xf numFmtId="0" fontId="2" fillId="2" borderId="8"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14" fontId="24" fillId="3" borderId="0" xfId="0" applyNumberFormat="1" applyFont="1" applyFill="1" applyBorder="1" applyAlignment="1" applyProtection="1">
      <alignment horizontal="left" vertical="center"/>
    </xf>
    <xf numFmtId="14" fontId="24" fillId="3" borderId="21" xfId="0" applyNumberFormat="1" applyFont="1" applyFill="1" applyBorder="1" applyAlignment="1" applyProtection="1">
      <alignment horizontal="left" vertical="center"/>
    </xf>
    <xf numFmtId="0" fontId="14" fillId="4" borderId="6" xfId="0" applyFont="1" applyFill="1" applyBorder="1" applyAlignment="1" applyProtection="1">
      <alignment horizontal="left" vertical="top" wrapText="1"/>
    </xf>
    <xf numFmtId="0" fontId="14" fillId="4" borderId="7" xfId="0" applyFont="1" applyFill="1" applyBorder="1" applyAlignment="1" applyProtection="1">
      <alignment horizontal="left" vertical="top" wrapText="1"/>
    </xf>
    <xf numFmtId="0" fontId="14" fillId="4" borderId="8" xfId="0" applyFont="1" applyFill="1" applyBorder="1" applyAlignment="1" applyProtection="1">
      <alignment horizontal="left" vertical="top" wrapText="1"/>
    </xf>
    <xf numFmtId="0" fontId="12" fillId="5" borderId="9" xfId="0" applyFont="1" applyFill="1" applyBorder="1" applyAlignment="1" applyProtection="1">
      <alignment horizontal="center" vertical="top" wrapText="1"/>
      <protection locked="0"/>
    </xf>
    <xf numFmtId="0" fontId="12" fillId="5" borderId="0" xfId="0" applyFont="1" applyFill="1" applyBorder="1" applyAlignment="1" applyProtection="1">
      <alignment horizontal="center" vertical="top" wrapText="1"/>
      <protection locked="0"/>
    </xf>
    <xf numFmtId="0" fontId="12" fillId="5" borderId="10" xfId="0" applyFont="1" applyFill="1" applyBorder="1" applyAlignment="1" applyProtection="1">
      <alignment horizontal="center" vertical="top" wrapText="1"/>
      <protection locked="0"/>
    </xf>
    <xf numFmtId="0" fontId="12" fillId="5" borderId="20" xfId="0" applyFont="1" applyFill="1" applyBorder="1" applyAlignment="1" applyProtection="1">
      <alignment horizontal="center" vertical="top" wrapText="1"/>
      <protection locked="0"/>
    </xf>
    <xf numFmtId="0" fontId="12" fillId="5" borderId="21" xfId="0" applyFont="1" applyFill="1" applyBorder="1" applyAlignment="1" applyProtection="1">
      <alignment horizontal="center" vertical="top" wrapText="1"/>
      <protection locked="0"/>
    </xf>
    <xf numFmtId="0" fontId="12" fillId="5" borderId="22" xfId="0" applyFont="1" applyFill="1" applyBorder="1" applyAlignment="1" applyProtection="1">
      <alignment horizontal="center" vertical="top" wrapText="1"/>
      <protection locked="0"/>
    </xf>
    <xf numFmtId="0" fontId="19" fillId="2" borderId="7"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19" fillId="2" borderId="35" xfId="0" applyFont="1" applyFill="1" applyBorder="1" applyAlignment="1" applyProtection="1">
      <alignment horizontal="center" vertical="center" wrapText="1"/>
    </xf>
    <xf numFmtId="0" fontId="13" fillId="5" borderId="13" xfId="0" applyFont="1" applyFill="1" applyBorder="1" applyAlignment="1" applyProtection="1">
      <alignment horizontal="left" vertical="center"/>
      <protection locked="0"/>
    </xf>
    <xf numFmtId="0" fontId="13" fillId="5" borderId="14" xfId="0" applyFont="1" applyFill="1" applyBorder="1" applyAlignment="1" applyProtection="1">
      <alignment horizontal="left" vertical="center"/>
      <protection locked="0"/>
    </xf>
    <xf numFmtId="0" fontId="13" fillId="5" borderId="19" xfId="0" applyFont="1" applyFill="1" applyBorder="1" applyAlignment="1" applyProtection="1">
      <alignment horizontal="left" vertical="center"/>
      <protection locked="0"/>
    </xf>
    <xf numFmtId="0" fontId="13" fillId="5" borderId="40" xfId="0" applyFont="1" applyFill="1" applyBorder="1" applyAlignment="1" applyProtection="1">
      <alignment horizontal="center" vertical="center"/>
      <protection locked="0"/>
    </xf>
    <xf numFmtId="0" fontId="13" fillId="5" borderId="11"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13" fillId="5" borderId="3" xfId="0" applyFont="1" applyFill="1" applyBorder="1" applyAlignment="1" applyProtection="1">
      <alignment horizontal="left" vertical="center"/>
      <protection locked="0"/>
    </xf>
    <xf numFmtId="0" fontId="13" fillId="5" borderId="44" xfId="0" applyFont="1" applyFill="1" applyBorder="1" applyAlignment="1" applyProtection="1">
      <alignment horizontal="center" vertical="center"/>
      <protection locked="0"/>
    </xf>
    <xf numFmtId="0" fontId="13" fillId="5" borderId="42" xfId="0" applyFont="1" applyFill="1" applyBorder="1" applyAlignment="1" applyProtection="1">
      <alignment horizontal="center" vertical="center"/>
      <protection locked="0"/>
    </xf>
    <xf numFmtId="0" fontId="13" fillId="5" borderId="32" xfId="0" applyFont="1" applyFill="1" applyBorder="1" applyAlignment="1" applyProtection="1">
      <alignment horizontal="center" vertical="center"/>
      <protection locked="0"/>
    </xf>
    <xf numFmtId="0" fontId="13" fillId="5" borderId="33"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wrapText="1"/>
    </xf>
    <xf numFmtId="0" fontId="7" fillId="8" borderId="9"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wrapText="1"/>
    </xf>
    <xf numFmtId="0" fontId="10" fillId="4" borderId="9" xfId="0" applyFont="1" applyFill="1" applyBorder="1" applyAlignment="1" applyProtection="1">
      <alignment horizontal="center" vertical="center" wrapText="1"/>
    </xf>
    <xf numFmtId="0" fontId="7" fillId="8" borderId="38"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5" fillId="6" borderId="9"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10" xfId="0" applyFont="1" applyFill="1" applyBorder="1" applyAlignment="1" applyProtection="1">
      <alignment horizontal="left" vertical="center" wrapText="1"/>
    </xf>
    <xf numFmtId="0" fontId="7" fillId="8" borderId="36" xfId="0" applyFont="1" applyFill="1" applyBorder="1" applyAlignment="1" applyProtection="1">
      <alignment horizontal="center" vertical="center"/>
    </xf>
    <xf numFmtId="0" fontId="7" fillId="8" borderId="31" xfId="0" applyFont="1" applyFill="1" applyBorder="1" applyAlignment="1" applyProtection="1">
      <alignment horizontal="center" vertical="center"/>
    </xf>
    <xf numFmtId="0" fontId="17" fillId="6" borderId="31" xfId="0" applyFont="1" applyFill="1" applyBorder="1" applyAlignment="1" applyProtection="1">
      <alignment horizontal="center" vertical="center" wrapText="1"/>
    </xf>
    <xf numFmtId="0" fontId="17" fillId="6" borderId="37" xfId="0" applyFont="1" applyFill="1" applyBorder="1" applyAlignment="1" applyProtection="1">
      <alignment horizontal="center" vertical="center" wrapText="1"/>
    </xf>
    <xf numFmtId="0" fontId="7" fillId="8" borderId="29" xfId="0" applyFont="1" applyFill="1" applyBorder="1" applyAlignment="1" applyProtection="1">
      <alignment horizontal="center" vertical="center"/>
    </xf>
    <xf numFmtId="0" fontId="7" fillId="8" borderId="30" xfId="0" applyFont="1" applyFill="1" applyBorder="1" applyAlignment="1" applyProtection="1">
      <alignment horizontal="center" vertical="center"/>
    </xf>
    <xf numFmtId="0" fontId="19" fillId="2" borderId="6"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17" fillId="6" borderId="46" xfId="0" applyFont="1" applyFill="1" applyBorder="1" applyAlignment="1" applyProtection="1">
      <alignment horizontal="center" vertical="center"/>
    </xf>
    <xf numFmtId="0" fontId="17" fillId="6" borderId="39" xfId="0" applyFont="1" applyFill="1" applyBorder="1" applyAlignment="1" applyProtection="1">
      <alignment horizontal="center" vertical="center"/>
    </xf>
    <xf numFmtId="0" fontId="17" fillId="6" borderId="37" xfId="0" applyFont="1" applyFill="1" applyBorder="1" applyAlignment="1" applyProtection="1">
      <alignment horizontal="center" vertical="center"/>
    </xf>
    <xf numFmtId="0" fontId="17" fillId="6" borderId="36" xfId="0" applyFont="1" applyFill="1" applyBorder="1" applyAlignment="1" applyProtection="1">
      <alignment horizontal="center" vertical="center"/>
    </xf>
    <xf numFmtId="0" fontId="14" fillId="4" borderId="6"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0" fontId="14" fillId="4" borderId="8" xfId="0" applyFont="1" applyFill="1" applyBorder="1" applyAlignment="1" applyProtection="1">
      <alignment horizontal="left" vertical="center" wrapText="1"/>
    </xf>
    <xf numFmtId="0" fontId="17" fillId="8" borderId="10" xfId="0" applyFont="1" applyFill="1" applyBorder="1" applyAlignment="1" applyProtection="1">
      <alignment horizontal="center" vertical="center"/>
    </xf>
    <xf numFmtId="0" fontId="17" fillId="8" borderId="35" xfId="0"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17" fillId="8" borderId="29" xfId="0" applyFont="1" applyFill="1" applyBorder="1" applyAlignment="1" applyProtection="1">
      <alignment horizontal="center" vertical="center"/>
    </xf>
    <xf numFmtId="0" fontId="17" fillId="8" borderId="37" xfId="0" applyFont="1" applyFill="1" applyBorder="1" applyAlignment="1" applyProtection="1">
      <alignment horizontal="center" vertical="center"/>
    </xf>
    <xf numFmtId="0" fontId="17" fillId="8" borderId="8" xfId="0" applyFont="1" applyFill="1" applyBorder="1" applyAlignment="1" applyProtection="1">
      <alignment horizontal="center" vertical="center"/>
    </xf>
    <xf numFmtId="0" fontId="17" fillId="8" borderId="31" xfId="0" applyFont="1" applyFill="1" applyBorder="1" applyAlignment="1" applyProtection="1">
      <alignment horizontal="center" vertical="center"/>
    </xf>
  </cellXfs>
  <cellStyles count="1">
    <cellStyle name="Normal" xfId="0" builtinId="0"/>
  </cellStyles>
  <dxfs count="6">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
      <font>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J20"/>
  <sheetViews>
    <sheetView tabSelected="1" workbookViewId="0">
      <selection activeCell="B8" sqref="B8:J8"/>
    </sheetView>
  </sheetViews>
  <sheetFormatPr baseColWidth="10" defaultColWidth="9.140625" defaultRowHeight="30" customHeight="1" x14ac:dyDescent="0.25"/>
  <cols>
    <col min="1" max="1" width="1.5703125" style="47" customWidth="1"/>
    <col min="2" max="2" width="42.42578125" style="59" customWidth="1"/>
    <col min="3" max="3" width="21.5703125" style="47" customWidth="1"/>
    <col min="4" max="4" width="32" style="47" customWidth="1"/>
    <col min="5" max="5" width="14" style="47" customWidth="1"/>
    <col min="6" max="6" width="13.5703125" style="47" customWidth="1"/>
    <col min="7" max="7" width="23.140625" style="47" customWidth="1"/>
    <col min="8" max="8" width="26.85546875" style="47" customWidth="1"/>
    <col min="9" max="9" width="18.5703125" style="47" customWidth="1"/>
    <col min="10" max="10" width="16.5703125" style="47" customWidth="1"/>
    <col min="11" max="16384" width="9.140625" style="47"/>
  </cols>
  <sheetData>
    <row r="1" spans="2:10" ht="11.25" customHeight="1" thickBot="1" x14ac:dyDescent="0.3">
      <c r="B1" s="47"/>
    </row>
    <row r="2" spans="2:10" ht="30" customHeight="1" x14ac:dyDescent="0.3">
      <c r="B2" s="48"/>
      <c r="C2" s="49"/>
      <c r="D2" s="49"/>
      <c r="E2" s="49"/>
      <c r="F2" s="49"/>
      <c r="G2" s="49"/>
      <c r="H2" s="49"/>
      <c r="I2" s="49"/>
      <c r="J2" s="50"/>
    </row>
    <row r="3" spans="2:10" ht="18.75" customHeight="1" x14ac:dyDescent="0.3">
      <c r="B3" s="51"/>
      <c r="C3" s="52" t="s">
        <v>0</v>
      </c>
      <c r="D3" s="52"/>
      <c r="E3" s="52"/>
      <c r="F3" s="52"/>
      <c r="G3" s="52"/>
      <c r="H3" s="52"/>
      <c r="I3" s="52"/>
      <c r="J3" s="53"/>
    </row>
    <row r="4" spans="2:10" ht="17.25" customHeight="1" x14ac:dyDescent="0.3">
      <c r="B4" s="51"/>
      <c r="C4" s="52" t="s">
        <v>121</v>
      </c>
      <c r="D4" s="52"/>
      <c r="E4" s="52"/>
      <c r="F4" s="52"/>
      <c r="G4" s="52"/>
      <c r="H4" s="52"/>
      <c r="I4" s="52"/>
      <c r="J4" s="53"/>
    </row>
    <row r="5" spans="2:10" ht="15.75" customHeight="1" x14ac:dyDescent="0.3">
      <c r="B5" s="51"/>
      <c r="C5" s="52"/>
      <c r="D5" s="52"/>
      <c r="E5" s="52"/>
      <c r="F5" s="52"/>
      <c r="G5" s="52"/>
      <c r="H5" s="52"/>
      <c r="I5" s="52"/>
      <c r="J5" s="53"/>
    </row>
    <row r="6" spans="2:10" s="57" customFormat="1" ht="38.25" customHeight="1" x14ac:dyDescent="0.25">
      <c r="B6" s="54" t="s">
        <v>21</v>
      </c>
      <c r="C6" s="55"/>
      <c r="D6" s="55"/>
      <c r="E6" s="55"/>
      <c r="F6" s="55"/>
      <c r="G6" s="55"/>
      <c r="H6" s="55"/>
      <c r="I6" s="55"/>
      <c r="J6" s="56"/>
    </row>
    <row r="7" spans="2:10" s="57" customFormat="1" ht="23.25" customHeight="1" thickBot="1" x14ac:dyDescent="0.3">
      <c r="B7" s="173" t="s">
        <v>22</v>
      </c>
      <c r="C7" s="174"/>
      <c r="D7" s="174"/>
      <c r="E7" s="174"/>
      <c r="F7" s="174"/>
      <c r="G7" s="174"/>
      <c r="H7" s="174"/>
      <c r="I7" s="174"/>
      <c r="J7" s="175"/>
    </row>
    <row r="8" spans="2:10" s="58" customFormat="1" ht="30" customHeight="1" x14ac:dyDescent="0.25">
      <c r="B8" s="176" t="s">
        <v>23</v>
      </c>
      <c r="C8" s="177"/>
      <c r="D8" s="177"/>
      <c r="E8" s="177"/>
      <c r="F8" s="177"/>
      <c r="G8" s="177"/>
      <c r="H8" s="177"/>
      <c r="I8" s="177"/>
      <c r="J8" s="178"/>
    </row>
    <row r="9" spans="2:10" s="58" customFormat="1" ht="30" customHeight="1" x14ac:dyDescent="0.25">
      <c r="B9" s="167" t="s">
        <v>24</v>
      </c>
      <c r="C9" s="168"/>
      <c r="D9" s="168"/>
      <c r="E9" s="168"/>
      <c r="F9" s="168"/>
      <c r="G9" s="168"/>
      <c r="H9" s="168"/>
      <c r="I9" s="168"/>
      <c r="J9" s="169"/>
    </row>
    <row r="10" spans="2:10" s="58" customFormat="1" ht="30" customHeight="1" x14ac:dyDescent="0.25">
      <c r="B10" s="167" t="s">
        <v>25</v>
      </c>
      <c r="C10" s="168"/>
      <c r="D10" s="168"/>
      <c r="E10" s="168"/>
      <c r="F10" s="168"/>
      <c r="G10" s="168"/>
      <c r="H10" s="168"/>
      <c r="I10" s="168"/>
      <c r="J10" s="169"/>
    </row>
    <row r="11" spans="2:10" s="58" customFormat="1" ht="30" customHeight="1" x14ac:dyDescent="0.25">
      <c r="B11" s="167" t="s">
        <v>26</v>
      </c>
      <c r="C11" s="168"/>
      <c r="D11" s="168"/>
      <c r="E11" s="168"/>
      <c r="F11" s="168"/>
      <c r="G11" s="168"/>
      <c r="H11" s="168"/>
      <c r="I11" s="168"/>
      <c r="J11" s="169"/>
    </row>
    <row r="12" spans="2:10" s="58" customFormat="1" ht="30" customHeight="1" x14ac:dyDescent="0.25">
      <c r="B12" s="167" t="s">
        <v>27</v>
      </c>
      <c r="C12" s="168"/>
      <c r="D12" s="168"/>
      <c r="E12" s="168"/>
      <c r="F12" s="168"/>
      <c r="G12" s="168"/>
      <c r="H12" s="168"/>
      <c r="I12" s="168"/>
      <c r="J12" s="169"/>
    </row>
    <row r="13" spans="2:10" s="58" customFormat="1" ht="45.75" customHeight="1" x14ac:dyDescent="0.25">
      <c r="B13" s="167" t="s">
        <v>28</v>
      </c>
      <c r="C13" s="168"/>
      <c r="D13" s="168"/>
      <c r="E13" s="168"/>
      <c r="F13" s="168"/>
      <c r="G13" s="168"/>
      <c r="H13" s="168"/>
      <c r="I13" s="168"/>
      <c r="J13" s="169"/>
    </row>
    <row r="14" spans="2:10" s="58" customFormat="1" ht="30" customHeight="1" x14ac:dyDescent="0.25">
      <c r="B14" s="167" t="s">
        <v>29</v>
      </c>
      <c r="C14" s="168"/>
      <c r="D14" s="168"/>
      <c r="E14" s="168"/>
      <c r="F14" s="168"/>
      <c r="G14" s="168"/>
      <c r="H14" s="168"/>
      <c r="I14" s="168"/>
      <c r="J14" s="169"/>
    </row>
    <row r="15" spans="2:10" s="58" customFormat="1" ht="30" customHeight="1" x14ac:dyDescent="0.25">
      <c r="B15" s="167" t="s">
        <v>30</v>
      </c>
      <c r="C15" s="168"/>
      <c r="D15" s="168"/>
      <c r="E15" s="168"/>
      <c r="F15" s="168"/>
      <c r="G15" s="168"/>
      <c r="H15" s="168"/>
      <c r="I15" s="168"/>
      <c r="J15" s="169"/>
    </row>
    <row r="16" spans="2:10" s="58" customFormat="1" ht="30" customHeight="1" x14ac:dyDescent="0.25">
      <c r="B16" s="167" t="s">
        <v>31</v>
      </c>
      <c r="C16" s="168"/>
      <c r="D16" s="168"/>
      <c r="E16" s="168"/>
      <c r="F16" s="168"/>
      <c r="G16" s="168"/>
      <c r="H16" s="168"/>
      <c r="I16" s="168"/>
      <c r="J16" s="169"/>
    </row>
    <row r="17" spans="2:10" s="58" customFormat="1" ht="50.25" customHeight="1" x14ac:dyDescent="0.25">
      <c r="B17" s="167" t="s">
        <v>32</v>
      </c>
      <c r="C17" s="168"/>
      <c r="D17" s="168"/>
      <c r="E17" s="168"/>
      <c r="F17" s="168"/>
      <c r="G17" s="168"/>
      <c r="H17" s="168"/>
      <c r="I17" s="168"/>
      <c r="J17" s="169"/>
    </row>
    <row r="18" spans="2:10" s="58" customFormat="1" ht="30" customHeight="1" x14ac:dyDescent="0.25">
      <c r="B18" s="167" t="s">
        <v>33</v>
      </c>
      <c r="C18" s="168"/>
      <c r="D18" s="168"/>
      <c r="E18" s="168"/>
      <c r="F18" s="168"/>
      <c r="G18" s="168"/>
      <c r="H18" s="168"/>
      <c r="I18" s="168"/>
      <c r="J18" s="169"/>
    </row>
    <row r="19" spans="2:10" s="58" customFormat="1" ht="41.25" customHeight="1" x14ac:dyDescent="0.25">
      <c r="B19" s="167" t="s">
        <v>34</v>
      </c>
      <c r="C19" s="168"/>
      <c r="D19" s="168"/>
      <c r="E19" s="168"/>
      <c r="F19" s="168"/>
      <c r="G19" s="168"/>
      <c r="H19" s="168"/>
      <c r="I19" s="168"/>
      <c r="J19" s="169"/>
    </row>
    <row r="20" spans="2:10" s="58" customFormat="1" ht="30" customHeight="1" thickBot="1" x14ac:dyDescent="0.3">
      <c r="B20" s="170" t="s">
        <v>35</v>
      </c>
      <c r="C20" s="171"/>
      <c r="D20" s="171"/>
      <c r="E20" s="171"/>
      <c r="F20" s="171"/>
      <c r="G20" s="171"/>
      <c r="H20" s="171"/>
      <c r="I20" s="171"/>
      <c r="J20" s="172"/>
    </row>
  </sheetData>
  <sheetProtection algorithmName="SHA-512" hashValue="n4aPFZKvFJHMlLifMsKSDo0Kuqdg4o1A802xYiY6Fw0yuYG9HtIPyspXTok4rPyWghmny9gGHs6S677+zAvMyw==" saltValue="dCYTcheflqu4PBqdrgahdA==" spinCount="100000" sheet="1" objects="1" scenarios="1" selectLockedCells="1"/>
  <mergeCells count="14">
    <mergeCell ref="B13:J13"/>
    <mergeCell ref="B7:J7"/>
    <mergeCell ref="B8:J8"/>
    <mergeCell ref="B9:J9"/>
    <mergeCell ref="B10:J10"/>
    <mergeCell ref="B11:J11"/>
    <mergeCell ref="B12:J12"/>
    <mergeCell ref="B19:J19"/>
    <mergeCell ref="B20:J20"/>
    <mergeCell ref="B14:J14"/>
    <mergeCell ref="B15:J15"/>
    <mergeCell ref="B16:J16"/>
    <mergeCell ref="B17:J17"/>
    <mergeCell ref="B18:J18"/>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F20"/>
  <sheetViews>
    <sheetView workbookViewId="0">
      <selection activeCell="B12" sqref="B12"/>
    </sheetView>
  </sheetViews>
  <sheetFormatPr baseColWidth="10" defaultColWidth="9.140625" defaultRowHeight="30" customHeight="1" x14ac:dyDescent="0.25"/>
  <cols>
    <col min="1" max="1" width="2.5703125" style="47" customWidth="1"/>
    <col min="2" max="2" width="39" style="57" customWidth="1"/>
    <col min="3" max="3" width="57.7109375" style="47" customWidth="1"/>
    <col min="4" max="4" width="52.85546875" style="47" customWidth="1"/>
    <col min="5" max="5" width="0" style="47" hidden="1" customWidth="1"/>
    <col min="6" max="6" width="9.140625" style="47" hidden="1" customWidth="1"/>
    <col min="7" max="7" width="9.140625" style="47" customWidth="1"/>
    <col min="8" max="16384" width="9.140625" style="47"/>
  </cols>
  <sheetData>
    <row r="1" spans="2:6" ht="11.25" customHeight="1" thickBot="1" x14ac:dyDescent="0.3"/>
    <row r="2" spans="2:6" ht="30" customHeight="1" x14ac:dyDescent="0.3">
      <c r="B2" s="60"/>
      <c r="C2" s="49" t="s">
        <v>0</v>
      </c>
      <c r="D2" s="61"/>
      <c r="E2" s="197" t="s">
        <v>140</v>
      </c>
      <c r="F2" s="198"/>
    </row>
    <row r="3" spans="2:6" ht="18.75" customHeight="1" x14ac:dyDescent="0.3">
      <c r="B3" s="62"/>
      <c r="C3" s="52"/>
      <c r="D3" s="63"/>
      <c r="E3" s="199"/>
      <c r="F3" s="200"/>
    </row>
    <row r="4" spans="2:6" ht="17.25" customHeight="1" x14ac:dyDescent="0.3">
      <c r="B4" s="62"/>
      <c r="C4" s="52" t="s">
        <v>147</v>
      </c>
      <c r="D4" s="63"/>
      <c r="E4" s="199"/>
      <c r="F4" s="200"/>
    </row>
    <row r="5" spans="2:6" ht="15.75" customHeight="1" thickBot="1" x14ac:dyDescent="0.35">
      <c r="B5" s="62"/>
      <c r="C5" s="52"/>
      <c r="D5" s="63"/>
      <c r="E5" s="199"/>
      <c r="F5" s="200"/>
    </row>
    <row r="6" spans="2:6" ht="30.75" customHeight="1" x14ac:dyDescent="0.25">
      <c r="B6" s="188" t="s">
        <v>7</v>
      </c>
      <c r="C6" s="189"/>
      <c r="D6" s="190"/>
      <c r="E6" s="131" t="s">
        <v>141</v>
      </c>
      <c r="F6" s="132">
        <f>TOTAL_A</f>
        <v>0</v>
      </c>
    </row>
    <row r="7" spans="2:6" ht="30" customHeight="1" x14ac:dyDescent="0.3">
      <c r="B7" s="64" t="s">
        <v>1</v>
      </c>
      <c r="C7" s="65" t="s">
        <v>2</v>
      </c>
      <c r="D7" s="66" t="s">
        <v>3</v>
      </c>
      <c r="E7" s="133" t="s">
        <v>142</v>
      </c>
      <c r="F7" s="134">
        <f>TOTAL_B</f>
        <v>0</v>
      </c>
    </row>
    <row r="8" spans="2:6" ht="30" customHeight="1" x14ac:dyDescent="0.25">
      <c r="B8" s="2"/>
      <c r="C8" s="1"/>
      <c r="D8" s="3"/>
      <c r="E8" s="135" t="s">
        <v>143</v>
      </c>
      <c r="F8" s="136">
        <f>TOTAL_C</f>
        <v>0</v>
      </c>
    </row>
    <row r="9" spans="2:6" ht="30" customHeight="1" thickBot="1" x14ac:dyDescent="0.35">
      <c r="B9" s="64" t="s">
        <v>4</v>
      </c>
      <c r="C9" s="65" t="s">
        <v>5</v>
      </c>
      <c r="D9" s="66" t="s">
        <v>37</v>
      </c>
      <c r="E9" s="137" t="s">
        <v>144</v>
      </c>
      <c r="F9" s="138">
        <f>SUM(TOTAL_A,TOTAL_B,TOTAL_C)</f>
        <v>0</v>
      </c>
    </row>
    <row r="10" spans="2:6" s="59" customFormat="1" ht="30" customHeight="1" x14ac:dyDescent="0.25">
      <c r="B10" s="33"/>
      <c r="C10" s="34"/>
      <c r="D10" s="35"/>
    </row>
    <row r="11" spans="2:6" ht="30" customHeight="1" x14ac:dyDescent="0.3">
      <c r="B11" s="67" t="s">
        <v>101</v>
      </c>
      <c r="C11" s="68" t="s">
        <v>102</v>
      </c>
      <c r="D11" s="69" t="s">
        <v>6</v>
      </c>
    </row>
    <row r="12" spans="2:6" s="59" customFormat="1" ht="30" customHeight="1" x14ac:dyDescent="0.25">
      <c r="B12" s="37"/>
      <c r="C12" s="36"/>
      <c r="D12" s="38"/>
    </row>
    <row r="13" spans="2:6" ht="30" customHeight="1" x14ac:dyDescent="0.3">
      <c r="B13" s="191" t="s">
        <v>36</v>
      </c>
      <c r="C13" s="192"/>
      <c r="D13" s="193"/>
    </row>
    <row r="14" spans="2:6" s="59" customFormat="1" ht="30" customHeight="1" thickBot="1" x14ac:dyDescent="0.3">
      <c r="B14" s="194"/>
      <c r="C14" s="195"/>
      <c r="D14" s="196"/>
    </row>
    <row r="15" spans="2:6" s="59" customFormat="1" ht="30" customHeight="1" x14ac:dyDescent="0.3">
      <c r="B15" s="201" t="s">
        <v>145</v>
      </c>
      <c r="C15" s="202"/>
      <c r="D15" s="203"/>
    </row>
    <row r="16" spans="2:6" ht="30" customHeight="1" thickBot="1" x14ac:dyDescent="0.3">
      <c r="B16" s="179"/>
      <c r="C16" s="180"/>
      <c r="D16" s="181"/>
    </row>
    <row r="17" spans="2:4" ht="30" customHeight="1" x14ac:dyDescent="0.3">
      <c r="B17" s="182" t="s">
        <v>146</v>
      </c>
      <c r="C17" s="183"/>
      <c r="D17" s="184"/>
    </row>
    <row r="18" spans="2:4" ht="30" customHeight="1" x14ac:dyDescent="0.25">
      <c r="B18" s="185"/>
      <c r="C18" s="186"/>
      <c r="D18" s="187"/>
    </row>
    <row r="19" spans="2:4" ht="30" customHeight="1" x14ac:dyDescent="0.25">
      <c r="B19" s="185"/>
      <c r="C19" s="186"/>
      <c r="D19" s="187"/>
    </row>
    <row r="20" spans="2:4" ht="30" customHeight="1" thickBot="1" x14ac:dyDescent="0.3">
      <c r="B20" s="179"/>
      <c r="C20" s="180"/>
      <c r="D20" s="181"/>
    </row>
  </sheetData>
  <sheetProtection algorithmName="SHA-512" hashValue="saMKDMg1B3LfLCFplKZorWOtF2To1nSOIyYA6miR9Q6JbODW1mErfUYUaGJtH9IiPUN2SihWBQnhmY6e7Wzn5A==" saltValue="JUCD5XBbfhrRsB9UWf9A6Q==" spinCount="100000" sheet="1" objects="1" scenarios="1" selectLockedCells="1"/>
  <mergeCells count="10">
    <mergeCell ref="B6:D6"/>
    <mergeCell ref="B13:D13"/>
    <mergeCell ref="B14:D14"/>
    <mergeCell ref="E2:F5"/>
    <mergeCell ref="B15:D15"/>
    <mergeCell ref="B16:D16"/>
    <mergeCell ref="B17:D17"/>
    <mergeCell ref="B18:D18"/>
    <mergeCell ref="B19:D19"/>
    <mergeCell ref="B20:D20"/>
  </mergeCells>
  <dataValidations count="3">
    <dataValidation type="list" allowBlank="1" showInputMessage="1" showErrorMessage="1" sqref="B12">
      <formula1>CURSO</formula1>
    </dataValidation>
    <dataValidation type="list" allowBlank="1" showInputMessage="1" showErrorMessage="1" sqref="B14">
      <formula1>PROGRAMA</formula1>
    </dataValidation>
    <dataValidation allowBlank="1" showInputMessage="1" showErrorMessage="1" promptTitle="Introduzca una fecha" prompt="Introduzca una fecha en formato dd/mm/aaaa" sqref="C12:D12"/>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39"/>
  <sheetViews>
    <sheetView topLeftCell="A29" workbookViewId="0">
      <selection activeCell="B37" sqref="B37:E39"/>
    </sheetView>
  </sheetViews>
  <sheetFormatPr baseColWidth="10" defaultColWidth="9.140625" defaultRowHeight="30" customHeight="1" x14ac:dyDescent="0.3"/>
  <cols>
    <col min="1" max="1" width="1.5703125" style="47" customWidth="1"/>
    <col min="2" max="2" width="34.42578125" style="59" customWidth="1"/>
    <col min="3" max="3" width="66" style="47" customWidth="1"/>
    <col min="4" max="4" width="18.28515625" style="47" customWidth="1"/>
    <col min="5" max="5" width="22.42578125" style="70" customWidth="1"/>
    <col min="6" max="7" width="17.5703125" style="119" hidden="1" customWidth="1"/>
    <col min="8" max="8" width="41" style="47" hidden="1" customWidth="1"/>
    <col min="9" max="16384" width="9.140625" style="47"/>
  </cols>
  <sheetData>
    <row r="1" spans="2:8" ht="11.25" customHeight="1" thickBot="1" x14ac:dyDescent="0.35">
      <c r="B1" s="47"/>
    </row>
    <row r="2" spans="2:8" ht="30" customHeight="1" x14ac:dyDescent="0.3">
      <c r="B2" s="48"/>
      <c r="C2" s="49" t="s">
        <v>0</v>
      </c>
      <c r="D2" s="49"/>
      <c r="E2" s="71"/>
      <c r="F2" s="223" t="s">
        <v>136</v>
      </c>
      <c r="G2" s="213" t="s">
        <v>137</v>
      </c>
      <c r="H2" s="213" t="s">
        <v>149</v>
      </c>
    </row>
    <row r="3" spans="2:8" ht="18.75" customHeight="1" x14ac:dyDescent="0.3">
      <c r="B3" s="51"/>
      <c r="C3" s="52" t="s">
        <v>147</v>
      </c>
      <c r="D3" s="52"/>
      <c r="E3" s="72"/>
      <c r="F3" s="224"/>
      <c r="G3" s="214"/>
      <c r="H3" s="214"/>
    </row>
    <row r="4" spans="2:8" ht="17.25" customHeight="1" x14ac:dyDescent="0.25">
      <c r="B4" s="51"/>
      <c r="C4" s="225" t="str">
        <f>CONCATENATE(IF(SOL_NOMBRE&lt;&gt;"",UPPER(SOL_NOMBRE),"")," ",UPPER(SOL_APELLIDOS),IF(SOL_NIF&lt;&gt;"", CONCATENATE(" ( ",    SOL_NIF," ) "),""))</f>
        <v xml:space="preserve"> </v>
      </c>
      <c r="D4" s="227" t="str">
        <f>IF( AND(SOL_FECHA_INI&lt;&gt;"",SOL_FECHA_FIN&lt;&gt;""),"Intervalo de fechas evaluable","")</f>
        <v/>
      </c>
      <c r="E4" s="228"/>
      <c r="F4" s="224"/>
      <c r="G4" s="214"/>
      <c r="H4" s="214"/>
    </row>
    <row r="5" spans="2:8" ht="15.75" customHeight="1" thickBot="1" x14ac:dyDescent="0.35">
      <c r="B5" s="51"/>
      <c r="C5" s="226"/>
      <c r="D5" s="139" t="str">
        <f>IF(ISBLANK(SOL_FECHA_INI),"",SOL_FECHA_INI)</f>
        <v/>
      </c>
      <c r="E5" s="140" t="str">
        <f>IF(ISBLANK(SOL_FECHA_FIN),"",SOL_FECHA_FIN+365)</f>
        <v/>
      </c>
      <c r="F5" s="120"/>
      <c r="G5" s="215"/>
      <c r="H5" s="215"/>
    </row>
    <row r="6" spans="2:8" s="57" customFormat="1" ht="38.25" customHeight="1" thickBot="1" x14ac:dyDescent="0.3">
      <c r="B6" s="73" t="s">
        <v>9</v>
      </c>
      <c r="C6" s="74"/>
      <c r="D6" s="74"/>
      <c r="E6" s="75" t="s">
        <v>8</v>
      </c>
      <c r="F6" s="121">
        <f>MIN(40,SUM(F7+F8+F9+F10+F27))</f>
        <v>0</v>
      </c>
      <c r="G6" s="122">
        <f>MIN(40,SUM(G7+G8+G9+G10+G27))</f>
        <v>0</v>
      </c>
      <c r="H6" s="141"/>
    </row>
    <row r="7" spans="2:8" ht="20.100000000000001" customHeight="1" x14ac:dyDescent="0.3">
      <c r="B7" s="218" t="s">
        <v>38</v>
      </c>
      <c r="C7" s="219"/>
      <c r="D7" s="78"/>
      <c r="E7" s="4"/>
      <c r="F7" s="123">
        <f>IF(OR(D7="",E7=""),0,VLOOKUP(D7,MSI_NO,2,FALSE))</f>
        <v>0</v>
      </c>
      <c r="G7" s="124">
        <f>F7</f>
        <v>0</v>
      </c>
      <c r="H7" s="142"/>
    </row>
    <row r="8" spans="2:8" ht="20.100000000000001" customHeight="1" x14ac:dyDescent="0.25">
      <c r="B8" s="220" t="s">
        <v>39</v>
      </c>
      <c r="C8" s="221"/>
      <c r="D8" s="79"/>
      <c r="E8" s="4"/>
      <c r="F8" s="123">
        <f>IF(OR(D8="",E8=""),0,VLOOKUP(D8,MSI_NO,2,FALSE))</f>
        <v>0</v>
      </c>
      <c r="G8" s="124">
        <f t="shared" ref="G8:G9" si="0">F8</f>
        <v>0</v>
      </c>
      <c r="H8" s="143"/>
    </row>
    <row r="9" spans="2:8" ht="20.100000000000001" customHeight="1" thickBot="1" x14ac:dyDescent="0.3">
      <c r="B9" s="220" t="s">
        <v>40</v>
      </c>
      <c r="C9" s="221"/>
      <c r="D9" s="79"/>
      <c r="E9" s="4"/>
      <c r="F9" s="123">
        <f>IF(OR(D9="",E9=""),0,VLOOKUP(D9,MSI_NO,2,FALSE))</f>
        <v>0</v>
      </c>
      <c r="G9" s="124">
        <f t="shared" si="0"/>
        <v>0</v>
      </c>
      <c r="H9" s="144"/>
    </row>
    <row r="10" spans="2:8" ht="20.100000000000001" customHeight="1" x14ac:dyDescent="0.25">
      <c r="B10" s="234" t="s">
        <v>41</v>
      </c>
      <c r="C10" s="235"/>
      <c r="D10" s="235"/>
      <c r="E10" s="236"/>
      <c r="F10" s="125">
        <f>MIN(12,SUM(F11+F15+F19+F23))</f>
        <v>0</v>
      </c>
      <c r="G10" s="126">
        <f>MIN(12,SUM(G11+G15+G19+G23))</f>
        <v>0</v>
      </c>
      <c r="H10" s="145"/>
    </row>
    <row r="11" spans="2:8" ht="18" customHeight="1" thickBot="1" x14ac:dyDescent="0.3">
      <c r="B11" s="220" t="s">
        <v>42</v>
      </c>
      <c r="C11" s="222"/>
      <c r="D11" s="76" t="s">
        <v>110</v>
      </c>
      <c r="E11" s="77" t="s">
        <v>67</v>
      </c>
      <c r="F11" s="127">
        <f>SUM(F12:F14)</f>
        <v>0</v>
      </c>
      <c r="G11" s="128">
        <f>SUM(G12:G14)</f>
        <v>0</v>
      </c>
      <c r="H11" s="145"/>
    </row>
    <row r="12" spans="2:8" s="80" customFormat="1" ht="16.5" x14ac:dyDescent="0.25">
      <c r="B12" s="216"/>
      <c r="C12" s="217"/>
      <c r="D12" s="79"/>
      <c r="E12" s="4"/>
      <c r="F12" s="129">
        <f>ROUND(IF(AND(B12&lt;&gt;"",E12&lt;&gt;""),D12*(2.5/12),0),3)</f>
        <v>0</v>
      </c>
      <c r="G12" s="104">
        <f>F12</f>
        <v>0</v>
      </c>
      <c r="H12" s="146"/>
    </row>
    <row r="13" spans="2:8" s="80" customFormat="1" ht="16.5" x14ac:dyDescent="0.25">
      <c r="B13" s="216"/>
      <c r="C13" s="217"/>
      <c r="D13" s="79"/>
      <c r="E13" s="4"/>
      <c r="F13" s="129">
        <f>ROUND(IF(AND(B13&lt;&gt;"",E13&lt;&gt;""),D13*(2.5/12),0),3)</f>
        <v>0</v>
      </c>
      <c r="G13" s="104">
        <f t="shared" ref="G13:G14" si="1">F13</f>
        <v>0</v>
      </c>
      <c r="H13" s="147"/>
    </row>
    <row r="14" spans="2:8" s="80" customFormat="1" ht="17.25" thickBot="1" x14ac:dyDescent="0.3">
      <c r="B14" s="216"/>
      <c r="C14" s="217"/>
      <c r="D14" s="79"/>
      <c r="E14" s="4"/>
      <c r="F14" s="129">
        <f>ROUND(IF(AND(B14&lt;&gt;"",E14&lt;&gt;""),D14*(2.5/12),0),3)</f>
        <v>0</v>
      </c>
      <c r="G14" s="104">
        <f t="shared" si="1"/>
        <v>0</v>
      </c>
      <c r="H14" s="148"/>
    </row>
    <row r="15" spans="2:8" ht="18" customHeight="1" x14ac:dyDescent="0.25">
      <c r="B15" s="220" t="s">
        <v>43</v>
      </c>
      <c r="C15" s="222"/>
      <c r="D15" s="76" t="s">
        <v>110</v>
      </c>
      <c r="E15" s="77" t="s">
        <v>67</v>
      </c>
      <c r="F15" s="127">
        <f>SUM(F16:F18)</f>
        <v>0</v>
      </c>
      <c r="G15" s="128">
        <f>SUM(G16:G18)</f>
        <v>0</v>
      </c>
      <c r="H15" s="145"/>
    </row>
    <row r="16" spans="2:8" s="80" customFormat="1" ht="16.5" x14ac:dyDescent="0.25">
      <c r="B16" s="216"/>
      <c r="C16" s="217"/>
      <c r="D16" s="79"/>
      <c r="E16" s="4"/>
      <c r="F16" s="129">
        <f>ROUND(IF(AND(B16&lt;&gt;"",E16&lt;&gt;""),D16*(1.5/12),0),3)</f>
        <v>0</v>
      </c>
      <c r="G16" s="104">
        <f>F16</f>
        <v>0</v>
      </c>
      <c r="H16" s="147"/>
    </row>
    <row r="17" spans="2:8" s="80" customFormat="1" ht="16.5" x14ac:dyDescent="0.25">
      <c r="B17" s="216"/>
      <c r="C17" s="217"/>
      <c r="D17" s="79"/>
      <c r="E17" s="4"/>
      <c r="F17" s="129">
        <f>ROUND(IF(AND(B17&lt;&gt;"",E17&lt;&gt;""),D17*(1.5/12),0),3)</f>
        <v>0</v>
      </c>
      <c r="G17" s="104">
        <f t="shared" ref="G17:G18" si="2">F17</f>
        <v>0</v>
      </c>
      <c r="H17" s="147"/>
    </row>
    <row r="18" spans="2:8" s="80" customFormat="1" ht="16.5" x14ac:dyDescent="0.25">
      <c r="B18" s="216"/>
      <c r="C18" s="217"/>
      <c r="D18" s="79"/>
      <c r="E18" s="4"/>
      <c r="F18" s="129">
        <f t="shared" ref="F18" si="3">ROUND(IF(AND(B18&lt;&gt;"",E18&lt;&gt;""),D18*(1.5/12),0),3)</f>
        <v>0</v>
      </c>
      <c r="G18" s="104">
        <f t="shared" si="2"/>
        <v>0</v>
      </c>
      <c r="H18" s="147"/>
    </row>
    <row r="19" spans="2:8" ht="20.100000000000001" customHeight="1" x14ac:dyDescent="0.25">
      <c r="B19" s="220" t="s">
        <v>44</v>
      </c>
      <c r="C19" s="222"/>
      <c r="D19" s="76" t="s">
        <v>110</v>
      </c>
      <c r="E19" s="77" t="s">
        <v>67</v>
      </c>
      <c r="F19" s="127">
        <f>SUM(F20:F22)</f>
        <v>0</v>
      </c>
      <c r="G19" s="128">
        <f>SUM(G20:G22)</f>
        <v>0</v>
      </c>
      <c r="H19" s="145"/>
    </row>
    <row r="20" spans="2:8" s="80" customFormat="1" ht="20.100000000000001" customHeight="1" x14ac:dyDescent="0.25">
      <c r="B20" s="216"/>
      <c r="C20" s="217"/>
      <c r="D20" s="79"/>
      <c r="E20" s="4"/>
      <c r="F20" s="129">
        <f t="shared" ref="F20:F22" si="4">ROUND(IF(AND(B20&lt;&gt;"",E20&lt;&gt;""),D20*(2.5/12),0),3)</f>
        <v>0</v>
      </c>
      <c r="G20" s="104">
        <f>F20</f>
        <v>0</v>
      </c>
      <c r="H20" s="147"/>
    </row>
    <row r="21" spans="2:8" s="80" customFormat="1" ht="20.100000000000001" customHeight="1" x14ac:dyDescent="0.25">
      <c r="B21" s="216"/>
      <c r="C21" s="217"/>
      <c r="D21" s="79"/>
      <c r="E21" s="4"/>
      <c r="F21" s="129">
        <f t="shared" si="4"/>
        <v>0</v>
      </c>
      <c r="G21" s="104">
        <f t="shared" ref="G21:G22" si="5">F21</f>
        <v>0</v>
      </c>
      <c r="H21" s="147"/>
    </row>
    <row r="22" spans="2:8" s="80" customFormat="1" ht="20.100000000000001" customHeight="1" x14ac:dyDescent="0.25">
      <c r="B22" s="216"/>
      <c r="C22" s="217"/>
      <c r="D22" s="79"/>
      <c r="E22" s="4"/>
      <c r="F22" s="129">
        <f t="shared" si="4"/>
        <v>0</v>
      </c>
      <c r="G22" s="104">
        <f t="shared" si="5"/>
        <v>0</v>
      </c>
      <c r="H22" s="147"/>
    </row>
    <row r="23" spans="2:8" ht="20.100000000000001" customHeight="1" x14ac:dyDescent="0.25">
      <c r="B23" s="220" t="s">
        <v>45</v>
      </c>
      <c r="C23" s="222"/>
      <c r="D23" s="76" t="s">
        <v>110</v>
      </c>
      <c r="E23" s="77" t="s">
        <v>67</v>
      </c>
      <c r="F23" s="127">
        <f>SUM(F24:F26)</f>
        <v>0</v>
      </c>
      <c r="G23" s="128">
        <f>SUM(G24:G26)</f>
        <v>0</v>
      </c>
      <c r="H23" s="145"/>
    </row>
    <row r="24" spans="2:8" s="80" customFormat="1" ht="20.100000000000001" customHeight="1" x14ac:dyDescent="0.25">
      <c r="B24" s="216"/>
      <c r="C24" s="217"/>
      <c r="D24" s="79"/>
      <c r="E24" s="4"/>
      <c r="F24" s="129">
        <f>ROUND(IF(AND(B24&lt;&gt;"",E24&lt;&gt;""),D24*(1.5/12),0),3)</f>
        <v>0</v>
      </c>
      <c r="G24" s="104">
        <f>F24</f>
        <v>0</v>
      </c>
      <c r="H24" s="147"/>
    </row>
    <row r="25" spans="2:8" s="80" customFormat="1" ht="20.100000000000001" customHeight="1" x14ac:dyDescent="0.25">
      <c r="B25" s="216"/>
      <c r="C25" s="217"/>
      <c r="D25" s="79"/>
      <c r="E25" s="4"/>
      <c r="F25" s="129">
        <f t="shared" ref="F25:F26" si="6">ROUND(IF(AND(B25&lt;&gt;"",E25&lt;&gt;""),D25*(1.5/12),0),3)</f>
        <v>0</v>
      </c>
      <c r="G25" s="104">
        <f t="shared" ref="G25:G26" si="7">F25</f>
        <v>0</v>
      </c>
      <c r="H25" s="147"/>
    </row>
    <row r="26" spans="2:8" s="80" customFormat="1" ht="20.100000000000001" customHeight="1" x14ac:dyDescent="0.25">
      <c r="B26" s="216"/>
      <c r="C26" s="217"/>
      <c r="D26" s="79"/>
      <c r="E26" s="4"/>
      <c r="F26" s="129">
        <f t="shared" si="6"/>
        <v>0</v>
      </c>
      <c r="G26" s="104">
        <f t="shared" si="7"/>
        <v>0</v>
      </c>
      <c r="H26" s="147"/>
    </row>
    <row r="27" spans="2:8" ht="20.100000000000001" customHeight="1" x14ac:dyDescent="0.25">
      <c r="B27" s="234" t="s">
        <v>46</v>
      </c>
      <c r="C27" s="235"/>
      <c r="D27" s="235"/>
      <c r="E27" s="236"/>
      <c r="F27" s="125">
        <f>MIN(10,SUM(F28+F32))</f>
        <v>0</v>
      </c>
      <c r="G27" s="126">
        <f>MIN(10,SUM(G28+G32))</f>
        <v>0</v>
      </c>
      <c r="H27" s="145"/>
    </row>
    <row r="28" spans="2:8" ht="20.100000000000001" customHeight="1" x14ac:dyDescent="0.25">
      <c r="B28" s="220" t="s">
        <v>47</v>
      </c>
      <c r="C28" s="221"/>
      <c r="D28" s="76" t="s">
        <v>66</v>
      </c>
      <c r="E28" s="77" t="s">
        <v>67</v>
      </c>
      <c r="F28" s="127">
        <f>SUM(F29:F31)</f>
        <v>0</v>
      </c>
      <c r="G28" s="128">
        <f>SUM(G29:G31)</f>
        <v>0</v>
      </c>
      <c r="H28" s="145"/>
    </row>
    <row r="29" spans="2:8" s="80" customFormat="1" ht="20.100000000000001" customHeight="1" x14ac:dyDescent="0.25">
      <c r="B29" s="216"/>
      <c r="C29" s="217"/>
      <c r="D29" s="79"/>
      <c r="E29" s="4"/>
      <c r="F29" s="129">
        <f>ROUND(IF(AND(B29&lt;&gt;"",E29&lt;&gt;""),D29*(4),0),3)</f>
        <v>0</v>
      </c>
      <c r="G29" s="104">
        <f>F29</f>
        <v>0</v>
      </c>
      <c r="H29" s="147"/>
    </row>
    <row r="30" spans="2:8" s="80" customFormat="1" ht="20.100000000000001" customHeight="1" x14ac:dyDescent="0.25">
      <c r="B30" s="216"/>
      <c r="C30" s="217"/>
      <c r="D30" s="79"/>
      <c r="E30" s="4"/>
      <c r="F30" s="129">
        <f t="shared" ref="F30:F31" si="8">ROUND(IF(AND(B30&lt;&gt;"",E30&lt;&gt;""),D30*(4),0),3)</f>
        <v>0</v>
      </c>
      <c r="G30" s="104">
        <f t="shared" ref="G30:G31" si="9">F30</f>
        <v>0</v>
      </c>
      <c r="H30" s="147"/>
    </row>
    <row r="31" spans="2:8" s="80" customFormat="1" ht="20.100000000000001" customHeight="1" x14ac:dyDescent="0.25">
      <c r="B31" s="216"/>
      <c r="C31" s="217"/>
      <c r="D31" s="79"/>
      <c r="E31" s="4"/>
      <c r="F31" s="129">
        <f t="shared" si="8"/>
        <v>0</v>
      </c>
      <c r="G31" s="104">
        <f t="shared" si="9"/>
        <v>0</v>
      </c>
      <c r="H31" s="147"/>
    </row>
    <row r="32" spans="2:8" ht="20.100000000000001" customHeight="1" x14ac:dyDescent="0.25">
      <c r="B32" s="220" t="s">
        <v>48</v>
      </c>
      <c r="C32" s="221"/>
      <c r="D32" s="76" t="s">
        <v>66</v>
      </c>
      <c r="E32" s="77" t="s">
        <v>67</v>
      </c>
      <c r="F32" s="127">
        <f>SUM(F33:F35)</f>
        <v>0</v>
      </c>
      <c r="G32" s="128">
        <f>SUM(G33:G35)</f>
        <v>0</v>
      </c>
      <c r="H32" s="145"/>
    </row>
    <row r="33" spans="2:8" s="80" customFormat="1" ht="20.100000000000001" customHeight="1" x14ac:dyDescent="0.25">
      <c r="B33" s="216"/>
      <c r="C33" s="217"/>
      <c r="D33" s="79"/>
      <c r="E33" s="4"/>
      <c r="F33" s="129">
        <f>ROUND(IF(AND(B33&lt;&gt;"",E33&lt;&gt;""),D33*(2),0),3)</f>
        <v>0</v>
      </c>
      <c r="G33" s="104">
        <f>F33</f>
        <v>0</v>
      </c>
      <c r="H33" s="147"/>
    </row>
    <row r="34" spans="2:8" s="80" customFormat="1" ht="20.100000000000001" customHeight="1" x14ac:dyDescent="0.25">
      <c r="B34" s="216"/>
      <c r="C34" s="217"/>
      <c r="D34" s="79"/>
      <c r="E34" s="4"/>
      <c r="F34" s="129">
        <f t="shared" ref="F34:F35" si="10">ROUND(IF(AND(B34&lt;&gt;"",E34&lt;&gt;""),D34*(2),0),3)</f>
        <v>0</v>
      </c>
      <c r="G34" s="104">
        <f t="shared" ref="G34:G35" si="11">F34</f>
        <v>0</v>
      </c>
      <c r="H34" s="147"/>
    </row>
    <row r="35" spans="2:8" s="80" customFormat="1" ht="20.100000000000001" customHeight="1" thickBot="1" x14ac:dyDescent="0.3">
      <c r="B35" s="232"/>
      <c r="C35" s="233"/>
      <c r="D35" s="81"/>
      <c r="E35" s="5"/>
      <c r="F35" s="130">
        <f t="shared" si="10"/>
        <v>0</v>
      </c>
      <c r="G35" s="104">
        <f t="shared" si="11"/>
        <v>0</v>
      </c>
      <c r="H35" s="147"/>
    </row>
    <row r="36" spans="2:8" ht="30" customHeight="1" thickBot="1" x14ac:dyDescent="0.35">
      <c r="B36" s="229" t="s">
        <v>148</v>
      </c>
      <c r="C36" s="230"/>
      <c r="D36" s="230"/>
      <c r="E36" s="231"/>
      <c r="H36" s="145"/>
    </row>
    <row r="37" spans="2:8" ht="30" customHeight="1" x14ac:dyDescent="0.3">
      <c r="B37" s="204"/>
      <c r="C37" s="205"/>
      <c r="D37" s="205"/>
      <c r="E37" s="206"/>
      <c r="H37" s="145"/>
    </row>
    <row r="38" spans="2:8" ht="30" customHeight="1" x14ac:dyDescent="0.3">
      <c r="B38" s="207"/>
      <c r="C38" s="208"/>
      <c r="D38" s="208"/>
      <c r="E38" s="209"/>
      <c r="H38" s="145"/>
    </row>
    <row r="39" spans="2:8" ht="30" customHeight="1" thickBot="1" x14ac:dyDescent="0.35">
      <c r="B39" s="210"/>
      <c r="C39" s="211"/>
      <c r="D39" s="211"/>
      <c r="E39" s="212"/>
    </row>
  </sheetData>
  <sheetProtection algorithmName="SHA-512" hashValue="oWggHU6S2wkvtWqpYv/OSMwe6Xgw081CYKZi5xjTOqdv1+UozUqzbyUrUuz05Wz/OrZS66lj+uiLpC03PON6HA==" saltValue="Y4T0/zMajYKplU87KcYHAw==" spinCount="100000" sheet="1" objects="1" scenarios="1" insertRows="0" deleteRows="0" selectLockedCells="1"/>
  <mergeCells count="36">
    <mergeCell ref="B34:C34"/>
    <mergeCell ref="B20:C20"/>
    <mergeCell ref="B12:C12"/>
    <mergeCell ref="B24:C24"/>
    <mergeCell ref="C4:C5"/>
    <mergeCell ref="D4:E4"/>
    <mergeCell ref="G2:G5"/>
    <mergeCell ref="B36:E36"/>
    <mergeCell ref="B35:C35"/>
    <mergeCell ref="B10:E10"/>
    <mergeCell ref="B27:E27"/>
    <mergeCell ref="B21:C21"/>
    <mergeCell ref="B13:C13"/>
    <mergeCell ref="B14:C14"/>
    <mergeCell ref="B16:C16"/>
    <mergeCell ref="B17:C17"/>
    <mergeCell ref="B18:C18"/>
    <mergeCell ref="B29:C29"/>
    <mergeCell ref="B30:C30"/>
    <mergeCell ref="B33:C33"/>
    <mergeCell ref="B37:E39"/>
    <mergeCell ref="H2:H5"/>
    <mergeCell ref="B22:C22"/>
    <mergeCell ref="B25:C25"/>
    <mergeCell ref="B7:C7"/>
    <mergeCell ref="B28:C28"/>
    <mergeCell ref="B32:C32"/>
    <mergeCell ref="B11:C11"/>
    <mergeCell ref="B15:C15"/>
    <mergeCell ref="B19:C19"/>
    <mergeCell ref="B23:C23"/>
    <mergeCell ref="B8:C8"/>
    <mergeCell ref="B9:C9"/>
    <mergeCell ref="B31:C31"/>
    <mergeCell ref="B26:C26"/>
    <mergeCell ref="F2:F4"/>
  </mergeCells>
  <dataValidations count="2">
    <dataValidation type="list" allowBlank="1" showInputMessage="1" showErrorMessage="1" sqref="D7:D9">
      <formula1>SI_NO</formula1>
    </dataValidation>
    <dataValidation type="whole" allowBlank="1" showInputMessage="1" showErrorMessage="1" errorTitle="Corrija el dato" error="Por favor, introduzca un número entero" sqref="D12:D14 D16:D18 D20:D22 D24:D26 D29:D31 D33:D35">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O91"/>
  <sheetViews>
    <sheetView topLeftCell="A71" workbookViewId="0">
      <selection activeCell="B89" sqref="B89:K91"/>
    </sheetView>
  </sheetViews>
  <sheetFormatPr baseColWidth="10" defaultColWidth="9.140625" defaultRowHeight="30" customHeight="1" x14ac:dyDescent="0.25"/>
  <cols>
    <col min="1" max="1" width="1.5703125" style="47" customWidth="1"/>
    <col min="2" max="2" width="37.140625" style="59" customWidth="1"/>
    <col min="3" max="3" width="14.5703125" style="47" customWidth="1"/>
    <col min="4" max="4" width="23.5703125" style="47" customWidth="1"/>
    <col min="5" max="5" width="12.140625" style="47" customWidth="1"/>
    <col min="6" max="6" width="25.140625" style="47" customWidth="1"/>
    <col min="7" max="7" width="14" style="47" customWidth="1"/>
    <col min="8" max="8" width="15.85546875" style="47" customWidth="1"/>
    <col min="9" max="9" width="13.85546875" style="47" customWidth="1"/>
    <col min="10" max="10" width="15" style="47" customWidth="1"/>
    <col min="11" max="11" width="17.28515625" style="47" customWidth="1"/>
    <col min="12" max="12" width="15.140625" style="47" hidden="1" customWidth="1"/>
    <col min="13" max="13" width="13.85546875" style="47" hidden="1" customWidth="1"/>
    <col min="14" max="14" width="16.42578125" style="47" hidden="1" customWidth="1"/>
    <col min="15" max="15" width="17.85546875" style="47" hidden="1" customWidth="1"/>
    <col min="16" max="16384" width="9.140625" style="47"/>
  </cols>
  <sheetData>
    <row r="1" spans="2:15" ht="11.25" customHeight="1" thickBot="1" x14ac:dyDescent="0.3">
      <c r="B1" s="47"/>
    </row>
    <row r="2" spans="2:15" ht="30" customHeight="1" x14ac:dyDescent="0.3">
      <c r="B2" s="48"/>
      <c r="C2" s="265" t="s">
        <v>0</v>
      </c>
      <c r="D2" s="265"/>
      <c r="E2" s="265"/>
      <c r="F2" s="265"/>
      <c r="G2" s="265"/>
      <c r="H2" s="265"/>
      <c r="I2" s="265"/>
      <c r="J2" s="265"/>
      <c r="K2" s="266"/>
      <c r="L2" s="311" t="s">
        <v>136</v>
      </c>
      <c r="M2" s="213" t="s">
        <v>137</v>
      </c>
      <c r="N2" s="213" t="s">
        <v>138</v>
      </c>
      <c r="O2" s="213" t="s">
        <v>150</v>
      </c>
    </row>
    <row r="3" spans="2:15" ht="18.75" customHeight="1" x14ac:dyDescent="0.25">
      <c r="B3" s="51"/>
      <c r="C3" s="267" t="s">
        <v>147</v>
      </c>
      <c r="D3" s="267"/>
      <c r="E3" s="267"/>
      <c r="F3" s="267"/>
      <c r="G3" s="267"/>
      <c r="H3" s="267"/>
      <c r="I3" s="267"/>
      <c r="J3" s="267"/>
      <c r="K3" s="268"/>
      <c r="L3" s="312"/>
      <c r="M3" s="214"/>
      <c r="N3" s="214"/>
      <c r="O3" s="214"/>
    </row>
    <row r="4" spans="2:15" ht="17.25" customHeight="1" x14ac:dyDescent="0.3">
      <c r="B4" s="51"/>
      <c r="C4" s="269" t="str">
        <f>CONCATENATE(IF(SOL_NOMBRE&lt;&gt;"",UPPER(SOL_NOMBRE),"")," ",UPPER(SOL_APELLIDOS),IF(SOL_NIF&lt;&gt;"", CONCATENATE(" ( ",    SOL_NIF," ) "),""))</f>
        <v xml:space="preserve"> </v>
      </c>
      <c r="D4" s="269"/>
      <c r="E4" s="269"/>
      <c r="F4" s="269"/>
      <c r="G4" s="269"/>
      <c r="H4" s="149"/>
      <c r="I4" s="150" t="str">
        <f>IF( AND(SOL_FECHA_INI&lt;&gt;"",SOL_FECHA_FIN&lt;&gt;""),"Intervalo de fechas evaluable","")</f>
        <v/>
      </c>
      <c r="J4" s="150"/>
      <c r="K4" s="151"/>
      <c r="L4" s="312"/>
      <c r="M4" s="214"/>
      <c r="N4" s="214"/>
      <c r="O4" s="214"/>
    </row>
    <row r="5" spans="2:15" ht="15.75" customHeight="1" thickBot="1" x14ac:dyDescent="0.35">
      <c r="B5" s="152"/>
      <c r="C5" s="270"/>
      <c r="D5" s="270"/>
      <c r="E5" s="270"/>
      <c r="F5" s="270"/>
      <c r="G5" s="270"/>
      <c r="H5" s="153"/>
      <c r="I5" s="154" t="str">
        <f>IF(ISBLANK(SOL_FECHA_INI),"",SOL_FECHA_INI)</f>
        <v/>
      </c>
      <c r="J5" s="154" t="str">
        <f>IF(ISBLANK(SOL_FECHA_FIN),"",SOL_FECHA_FIN+365)</f>
        <v/>
      </c>
      <c r="K5" s="155"/>
      <c r="L5" s="84" t="s">
        <v>130</v>
      </c>
      <c r="M5" s="215"/>
      <c r="N5" s="215"/>
      <c r="O5" s="215"/>
    </row>
    <row r="6" spans="2:15" s="57" customFormat="1" ht="38.25" customHeight="1" thickBot="1" x14ac:dyDescent="0.3">
      <c r="B6" s="73" t="s">
        <v>10</v>
      </c>
      <c r="C6" s="74"/>
      <c r="D6" s="74"/>
      <c r="E6" s="74"/>
      <c r="F6" s="74"/>
      <c r="G6" s="74"/>
      <c r="H6" s="74"/>
      <c r="I6" s="74"/>
      <c r="J6" s="74"/>
      <c r="K6" s="85"/>
      <c r="L6" s="86">
        <f>SUM(L7+L39+L50+L60)</f>
        <v>0</v>
      </c>
      <c r="M6" s="86">
        <f>SUM(M7+M39+M50+M60)</f>
        <v>0</v>
      </c>
      <c r="N6" s="87">
        <f>N7+N36+N52+N60+N67</f>
        <v>0</v>
      </c>
      <c r="O6" s="156"/>
    </row>
    <row r="7" spans="2:15" s="57" customFormat="1" ht="38.25" customHeight="1" thickBot="1" x14ac:dyDescent="0.3">
      <c r="B7" s="260" t="s">
        <v>11</v>
      </c>
      <c r="C7" s="261"/>
      <c r="D7" s="261"/>
      <c r="E7" s="261"/>
      <c r="F7" s="261"/>
      <c r="G7" s="261"/>
      <c r="H7" s="261"/>
      <c r="I7" s="261"/>
      <c r="J7" s="261"/>
      <c r="K7" s="262"/>
      <c r="L7" s="88">
        <f>SUM(L8+L15+L22)</f>
        <v>0</v>
      </c>
      <c r="M7" s="88">
        <f>SUM(M8+M15+M22)</f>
        <v>0</v>
      </c>
      <c r="N7" s="88">
        <f>M7*O7</f>
        <v>0</v>
      </c>
      <c r="O7" s="101">
        <v>1</v>
      </c>
    </row>
    <row r="8" spans="2:15" s="57" customFormat="1" ht="45.75" customHeight="1" x14ac:dyDescent="0.25">
      <c r="B8" s="296" t="s">
        <v>49</v>
      </c>
      <c r="C8" s="297"/>
      <c r="D8" s="297"/>
      <c r="E8" s="297"/>
      <c r="F8" s="297"/>
      <c r="G8" s="297"/>
      <c r="H8" s="297"/>
      <c r="I8" s="297"/>
      <c r="J8" s="297"/>
      <c r="K8" s="298"/>
      <c r="L8" s="305">
        <f>SUM(L10:L14)</f>
        <v>0</v>
      </c>
      <c r="M8" s="305">
        <f>SUM(M10:M14)</f>
        <v>0</v>
      </c>
      <c r="N8" s="280" t="s">
        <v>149</v>
      </c>
      <c r="O8" s="281"/>
    </row>
    <row r="9" spans="2:15" ht="27.75" customHeight="1" x14ac:dyDescent="0.25">
      <c r="B9" s="299" t="s">
        <v>12</v>
      </c>
      <c r="C9" s="295"/>
      <c r="D9" s="295"/>
      <c r="E9" s="259" t="s">
        <v>16</v>
      </c>
      <c r="F9" s="259"/>
      <c r="G9" s="295" t="s">
        <v>50</v>
      </c>
      <c r="H9" s="295"/>
      <c r="I9" s="90" t="s">
        <v>51</v>
      </c>
      <c r="J9" s="90" t="s">
        <v>13</v>
      </c>
      <c r="K9" s="94" t="s">
        <v>14</v>
      </c>
      <c r="L9" s="305"/>
      <c r="M9" s="305"/>
      <c r="N9" s="282"/>
      <c r="O9" s="283"/>
    </row>
    <row r="10" spans="2:15" s="80" customFormat="1" ht="20.100000000000001" customHeight="1" x14ac:dyDescent="0.25">
      <c r="B10" s="243"/>
      <c r="C10" s="244"/>
      <c r="D10" s="244"/>
      <c r="E10" s="244"/>
      <c r="F10" s="244"/>
      <c r="G10" s="244"/>
      <c r="H10" s="244"/>
      <c r="I10" s="161"/>
      <c r="J10" s="161"/>
      <c r="K10" s="4"/>
      <c r="L10" s="102">
        <f>ROUND(IF(OR(B10="",K10=""),0,(VLOOKUP(G10,MCUARTILES,2,FALSE)*VLOOKUP(I10,MPOSICION_AUTOR,2,FALSE))),3)</f>
        <v>0</v>
      </c>
      <c r="M10" s="103">
        <f>L10</f>
        <v>0</v>
      </c>
      <c r="N10" s="245"/>
      <c r="O10" s="246"/>
    </row>
    <row r="11" spans="2:15" s="80" customFormat="1" ht="20.100000000000001" customHeight="1" x14ac:dyDescent="0.25">
      <c r="B11" s="243"/>
      <c r="C11" s="244"/>
      <c r="D11" s="244"/>
      <c r="E11" s="244"/>
      <c r="F11" s="244"/>
      <c r="G11" s="244"/>
      <c r="H11" s="244"/>
      <c r="I11" s="161"/>
      <c r="J11" s="161"/>
      <c r="K11" s="4"/>
      <c r="L11" s="102">
        <f>ROUND(IF(OR(B11="",K11=""),0,(VLOOKUP(G11,MCUARTILES,2,FALSE)*VLOOKUP(I11,MPOSICION_AUTOR,2,FALSE))),3)</f>
        <v>0</v>
      </c>
      <c r="M11" s="103">
        <f t="shared" ref="M11" si="0">L11</f>
        <v>0</v>
      </c>
      <c r="N11" s="245"/>
      <c r="O11" s="246"/>
    </row>
    <row r="12" spans="2:15" s="80" customFormat="1" ht="20.100000000000001" customHeight="1" x14ac:dyDescent="0.25">
      <c r="B12" s="243"/>
      <c r="C12" s="244"/>
      <c r="D12" s="244"/>
      <c r="E12" s="244"/>
      <c r="F12" s="244"/>
      <c r="G12" s="244"/>
      <c r="H12" s="244"/>
      <c r="I12" s="161"/>
      <c r="J12" s="161"/>
      <c r="K12" s="4"/>
      <c r="L12" s="102">
        <f>ROUND(IF(OR(B12="",K12=""),0,(VLOOKUP(G12,MCUARTILES,2,FALSE)*VLOOKUP(I12,MPOSICION_AUTOR,2,FALSE))),3)</f>
        <v>0</v>
      </c>
      <c r="M12" s="103">
        <f t="shared" ref="M12" si="1">L12</f>
        <v>0</v>
      </c>
      <c r="N12" s="245"/>
      <c r="O12" s="246"/>
    </row>
    <row r="13" spans="2:15" s="80" customFormat="1" ht="20.100000000000001" customHeight="1" x14ac:dyDescent="0.25">
      <c r="B13" s="243"/>
      <c r="C13" s="244"/>
      <c r="D13" s="244"/>
      <c r="E13" s="244"/>
      <c r="F13" s="244"/>
      <c r="G13" s="244"/>
      <c r="H13" s="244"/>
      <c r="I13" s="161"/>
      <c r="J13" s="161"/>
      <c r="K13" s="4"/>
      <c r="L13" s="102">
        <f>ROUND(IF(OR(B13="",K13=""),0,(VLOOKUP(G13,MCUARTILES,2,FALSE)*VLOOKUP(I13,MPOSICION_AUTOR,2,FALSE))),3)</f>
        <v>0</v>
      </c>
      <c r="M13" s="103">
        <f t="shared" ref="M13:M14" si="2">L13</f>
        <v>0</v>
      </c>
      <c r="N13" s="245"/>
      <c r="O13" s="246"/>
    </row>
    <row r="14" spans="2:15" s="80" customFormat="1" ht="20.100000000000001" customHeight="1" thickBot="1" x14ac:dyDescent="0.3">
      <c r="B14" s="243"/>
      <c r="C14" s="244"/>
      <c r="D14" s="244"/>
      <c r="E14" s="244"/>
      <c r="F14" s="244"/>
      <c r="G14" s="244"/>
      <c r="H14" s="244"/>
      <c r="I14" s="161"/>
      <c r="J14" s="161"/>
      <c r="K14" s="4"/>
      <c r="L14" s="102">
        <f>ROUND(IF(OR(B14="",K14=""),0,(VLOOKUP(G14,MCUARTILES,2,FALSE)*VLOOKUP(I14,MPOSICION_AUTOR,2,FALSE))),3)</f>
        <v>0</v>
      </c>
      <c r="M14" s="103">
        <f t="shared" si="2"/>
        <v>0</v>
      </c>
      <c r="N14" s="245"/>
      <c r="O14" s="246"/>
    </row>
    <row r="15" spans="2:15" s="57" customFormat="1" ht="23.25" customHeight="1" x14ac:dyDescent="0.25">
      <c r="B15" s="92" t="s">
        <v>68</v>
      </c>
      <c r="C15" s="93"/>
      <c r="D15" s="93"/>
      <c r="E15" s="93"/>
      <c r="F15" s="93"/>
      <c r="G15" s="93"/>
      <c r="H15" s="93"/>
      <c r="I15" s="93"/>
      <c r="J15" s="93"/>
      <c r="K15" s="100"/>
      <c r="L15" s="306">
        <f>SUM(L17:L21)</f>
        <v>0</v>
      </c>
      <c r="M15" s="306">
        <f>SUM(M17:M21)</f>
        <v>0</v>
      </c>
    </row>
    <row r="16" spans="2:15" ht="27.75" customHeight="1" x14ac:dyDescent="0.25">
      <c r="B16" s="258" t="s">
        <v>12</v>
      </c>
      <c r="C16" s="259"/>
      <c r="D16" s="90" t="s">
        <v>15</v>
      </c>
      <c r="E16" s="259" t="s">
        <v>16</v>
      </c>
      <c r="F16" s="259"/>
      <c r="G16" s="295" t="s">
        <v>50</v>
      </c>
      <c r="H16" s="295"/>
      <c r="I16" s="90" t="s">
        <v>51</v>
      </c>
      <c r="J16" s="90" t="s">
        <v>13</v>
      </c>
      <c r="K16" s="94" t="s">
        <v>14</v>
      </c>
      <c r="L16" s="301"/>
      <c r="M16" s="301"/>
    </row>
    <row r="17" spans="2:15" s="80" customFormat="1" ht="20.100000000000001" customHeight="1" x14ac:dyDescent="0.25">
      <c r="B17" s="239"/>
      <c r="C17" s="241"/>
      <c r="D17" s="17"/>
      <c r="E17" s="244"/>
      <c r="F17" s="244"/>
      <c r="G17" s="244"/>
      <c r="H17" s="244"/>
      <c r="I17" s="161"/>
      <c r="J17" s="161"/>
      <c r="K17" s="4"/>
      <c r="L17" s="102">
        <f>ROUND(IF(OR(B17="",K17=""),0,(0.5*VLOOKUP(G17,MCUARTILES,2,FALSE)*VLOOKUP(I17,MPOSICION_AUTOR,2,FALSE))),3)</f>
        <v>0</v>
      </c>
      <c r="M17" s="104">
        <f>L17</f>
        <v>0</v>
      </c>
      <c r="N17" s="245"/>
      <c r="O17" s="246"/>
    </row>
    <row r="18" spans="2:15" s="80" customFormat="1" ht="20.100000000000001" customHeight="1" x14ac:dyDescent="0.25">
      <c r="B18" s="239"/>
      <c r="C18" s="241"/>
      <c r="D18" s="17"/>
      <c r="E18" s="244"/>
      <c r="F18" s="244"/>
      <c r="G18" s="244"/>
      <c r="H18" s="244"/>
      <c r="I18" s="161"/>
      <c r="J18" s="161"/>
      <c r="K18" s="4"/>
      <c r="L18" s="102">
        <f>ROUND(IF(OR(B18="",K18=""),0,(0.5*VLOOKUP(G18,MCUARTILES,2,FALSE)*VLOOKUP(I18,MPOSICION_AUTOR,2,FALSE))),3)</f>
        <v>0</v>
      </c>
      <c r="M18" s="104">
        <f t="shared" ref="M18" si="3">L18</f>
        <v>0</v>
      </c>
      <c r="N18" s="245"/>
      <c r="O18" s="246"/>
    </row>
    <row r="19" spans="2:15" s="80" customFormat="1" ht="20.100000000000001" customHeight="1" x14ac:dyDescent="0.25">
      <c r="B19" s="239"/>
      <c r="C19" s="241"/>
      <c r="D19" s="17"/>
      <c r="E19" s="244"/>
      <c r="F19" s="244"/>
      <c r="G19" s="244"/>
      <c r="H19" s="244"/>
      <c r="I19" s="161"/>
      <c r="J19" s="161"/>
      <c r="K19" s="4"/>
      <c r="L19" s="102">
        <f>ROUND(IF(OR(B19="",K19=""),0,(0.5*VLOOKUP(G19,MCUARTILES,2,FALSE)*VLOOKUP(I19,MPOSICION_AUTOR,2,FALSE))),3)</f>
        <v>0</v>
      </c>
      <c r="M19" s="104">
        <f t="shared" ref="M19" si="4">L19</f>
        <v>0</v>
      </c>
      <c r="N19" s="245"/>
      <c r="O19" s="246"/>
    </row>
    <row r="20" spans="2:15" s="80" customFormat="1" ht="20.100000000000001" customHeight="1" x14ac:dyDescent="0.25">
      <c r="B20" s="239"/>
      <c r="C20" s="241"/>
      <c r="D20" s="17"/>
      <c r="E20" s="244"/>
      <c r="F20" s="244"/>
      <c r="G20" s="244"/>
      <c r="H20" s="244"/>
      <c r="I20" s="161"/>
      <c r="J20" s="161"/>
      <c r="K20" s="4"/>
      <c r="L20" s="102">
        <f>ROUND(IF(OR(B20="",K20=""),0,(0.5*VLOOKUP(G20,MCUARTILES,2,FALSE)*VLOOKUP(I20,MPOSICION_AUTOR,2,FALSE))),3)</f>
        <v>0</v>
      </c>
      <c r="M20" s="104">
        <f t="shared" ref="M20:M21" si="5">L20</f>
        <v>0</v>
      </c>
      <c r="N20" s="245"/>
      <c r="O20" s="246"/>
    </row>
    <row r="21" spans="2:15" s="80" customFormat="1" ht="20.100000000000001" customHeight="1" thickBot="1" x14ac:dyDescent="0.3">
      <c r="B21" s="239"/>
      <c r="C21" s="241"/>
      <c r="D21" s="17"/>
      <c r="E21" s="244"/>
      <c r="F21" s="244"/>
      <c r="G21" s="244"/>
      <c r="H21" s="244"/>
      <c r="I21" s="161"/>
      <c r="J21" s="161"/>
      <c r="K21" s="4"/>
      <c r="L21" s="105">
        <f>ROUND(IF(OR(B21="",K21=""),0,(0.5*VLOOKUP(G21,MCUARTILES,2,FALSE)*VLOOKUP(I21,MPOSICION_AUTOR,2,FALSE))),3)</f>
        <v>0</v>
      </c>
      <c r="M21" s="104">
        <f t="shared" si="5"/>
        <v>0</v>
      </c>
      <c r="N21" s="245"/>
      <c r="O21" s="246"/>
    </row>
    <row r="22" spans="2:15" s="57" customFormat="1" ht="74.25" customHeight="1" x14ac:dyDescent="0.25">
      <c r="B22" s="296" t="s">
        <v>86</v>
      </c>
      <c r="C22" s="297"/>
      <c r="D22" s="297"/>
      <c r="E22" s="297"/>
      <c r="F22" s="297"/>
      <c r="G22" s="297"/>
      <c r="H22" s="297"/>
      <c r="I22" s="297"/>
      <c r="J22" s="297"/>
      <c r="K22" s="298"/>
      <c r="L22" s="306">
        <f>SUM(L24:L35)</f>
        <v>0</v>
      </c>
      <c r="M22" s="306">
        <f>SUM(M24:M35)</f>
        <v>0</v>
      </c>
    </row>
    <row r="23" spans="2:15" ht="27.75" customHeight="1" x14ac:dyDescent="0.25">
      <c r="B23" s="299" t="s">
        <v>12</v>
      </c>
      <c r="C23" s="295"/>
      <c r="D23" s="295"/>
      <c r="E23" s="259" t="s">
        <v>16</v>
      </c>
      <c r="F23" s="259"/>
      <c r="G23" s="259" t="s">
        <v>50</v>
      </c>
      <c r="H23" s="259"/>
      <c r="I23" s="90" t="s">
        <v>72</v>
      </c>
      <c r="J23" s="90" t="s">
        <v>13</v>
      </c>
      <c r="K23" s="94" t="s">
        <v>14</v>
      </c>
      <c r="L23" s="301"/>
      <c r="M23" s="301"/>
    </row>
    <row r="24" spans="2:15" s="80" customFormat="1" ht="20.100000000000001" customHeight="1" x14ac:dyDescent="0.25">
      <c r="B24" s="243"/>
      <c r="C24" s="244"/>
      <c r="D24" s="244"/>
      <c r="E24" s="244"/>
      <c r="F24" s="244"/>
      <c r="G24" s="242"/>
      <c r="H24" s="241"/>
      <c r="I24" s="161"/>
      <c r="J24" s="161"/>
      <c r="K24" s="4"/>
      <c r="L24" s="102">
        <f t="shared" ref="L24:L35" si="6">ROUND(IF(OR(B24="",K24=""),0,(VLOOKUP(G24,MCUARTILES_ARTICULOS,2,FALSE)*VLOOKUP(I24,MPOSICION_AUTOR,2,FALSE))),3)</f>
        <v>0</v>
      </c>
      <c r="M24" s="104">
        <f>L24</f>
        <v>0</v>
      </c>
      <c r="N24" s="245"/>
      <c r="O24" s="246"/>
    </row>
    <row r="25" spans="2:15" s="80" customFormat="1" ht="20.100000000000001" customHeight="1" x14ac:dyDescent="0.25">
      <c r="B25" s="243"/>
      <c r="C25" s="244"/>
      <c r="D25" s="244"/>
      <c r="E25" s="244"/>
      <c r="F25" s="244"/>
      <c r="G25" s="242"/>
      <c r="H25" s="241"/>
      <c r="I25" s="161"/>
      <c r="J25" s="161"/>
      <c r="K25" s="4"/>
      <c r="L25" s="102">
        <f t="shared" si="6"/>
        <v>0</v>
      </c>
      <c r="M25" s="104">
        <f t="shared" ref="M25:M32" si="7">L25</f>
        <v>0</v>
      </c>
      <c r="N25" s="245"/>
      <c r="O25" s="246"/>
    </row>
    <row r="26" spans="2:15" s="80" customFormat="1" ht="20.100000000000001" customHeight="1" x14ac:dyDescent="0.25">
      <c r="B26" s="239"/>
      <c r="C26" s="240"/>
      <c r="D26" s="241"/>
      <c r="E26" s="242"/>
      <c r="F26" s="241"/>
      <c r="G26" s="242"/>
      <c r="H26" s="241"/>
      <c r="I26" s="161"/>
      <c r="J26" s="161"/>
      <c r="K26" s="4"/>
      <c r="L26" s="102">
        <f t="shared" si="6"/>
        <v>0</v>
      </c>
      <c r="M26" s="104">
        <f t="shared" ref="M26:M27" si="8">L26</f>
        <v>0</v>
      </c>
      <c r="N26" s="237"/>
      <c r="O26" s="238"/>
    </row>
    <row r="27" spans="2:15" s="80" customFormat="1" ht="20.100000000000001" customHeight="1" x14ac:dyDescent="0.25">
      <c r="B27" s="239"/>
      <c r="C27" s="240"/>
      <c r="D27" s="241"/>
      <c r="E27" s="242"/>
      <c r="F27" s="241"/>
      <c r="G27" s="242"/>
      <c r="H27" s="241"/>
      <c r="I27" s="161"/>
      <c r="J27" s="161"/>
      <c r="K27" s="4"/>
      <c r="L27" s="102">
        <f t="shared" si="6"/>
        <v>0</v>
      </c>
      <c r="M27" s="104">
        <f t="shared" si="8"/>
        <v>0</v>
      </c>
      <c r="N27" s="237"/>
      <c r="O27" s="238"/>
    </row>
    <row r="28" spans="2:15" s="80" customFormat="1" ht="20.100000000000001" customHeight="1" x14ac:dyDescent="0.25">
      <c r="B28" s="239"/>
      <c r="C28" s="240"/>
      <c r="D28" s="241"/>
      <c r="E28" s="242"/>
      <c r="F28" s="241"/>
      <c r="G28" s="242"/>
      <c r="H28" s="241"/>
      <c r="I28" s="161"/>
      <c r="J28" s="161"/>
      <c r="K28" s="4"/>
      <c r="L28" s="102">
        <f t="shared" si="6"/>
        <v>0</v>
      </c>
      <c r="M28" s="104">
        <f t="shared" si="7"/>
        <v>0</v>
      </c>
      <c r="N28" s="237"/>
      <c r="O28" s="238"/>
    </row>
    <row r="29" spans="2:15" s="80" customFormat="1" ht="20.100000000000001" customHeight="1" x14ac:dyDescent="0.25">
      <c r="B29" s="239"/>
      <c r="C29" s="240"/>
      <c r="D29" s="241"/>
      <c r="E29" s="242"/>
      <c r="F29" s="241"/>
      <c r="G29" s="242"/>
      <c r="H29" s="241"/>
      <c r="I29" s="161"/>
      <c r="J29" s="161"/>
      <c r="K29" s="4"/>
      <c r="L29" s="102">
        <f t="shared" si="6"/>
        <v>0</v>
      </c>
      <c r="M29" s="104">
        <f t="shared" si="7"/>
        <v>0</v>
      </c>
      <c r="N29" s="237"/>
      <c r="O29" s="238"/>
    </row>
    <row r="30" spans="2:15" s="80" customFormat="1" ht="20.100000000000001" customHeight="1" x14ac:dyDescent="0.25">
      <c r="B30" s="243"/>
      <c r="C30" s="244"/>
      <c r="D30" s="244"/>
      <c r="E30" s="244"/>
      <c r="F30" s="244"/>
      <c r="G30" s="242"/>
      <c r="H30" s="241"/>
      <c r="I30" s="161"/>
      <c r="J30" s="161"/>
      <c r="K30" s="4"/>
      <c r="L30" s="102">
        <f t="shared" si="6"/>
        <v>0</v>
      </c>
      <c r="M30" s="104">
        <f t="shared" ref="M30:M31" si="9">L30</f>
        <v>0</v>
      </c>
      <c r="N30" s="245"/>
      <c r="O30" s="246"/>
    </row>
    <row r="31" spans="2:15" s="80" customFormat="1" ht="20.100000000000001" customHeight="1" x14ac:dyDescent="0.25">
      <c r="B31" s="243"/>
      <c r="C31" s="244"/>
      <c r="D31" s="244"/>
      <c r="E31" s="244"/>
      <c r="F31" s="244"/>
      <c r="G31" s="242"/>
      <c r="H31" s="241"/>
      <c r="I31" s="161"/>
      <c r="J31" s="161"/>
      <c r="K31" s="4"/>
      <c r="L31" s="102">
        <f t="shared" si="6"/>
        <v>0</v>
      </c>
      <c r="M31" s="104">
        <f t="shared" si="9"/>
        <v>0</v>
      </c>
      <c r="N31" s="245"/>
      <c r="O31" s="246"/>
    </row>
    <row r="32" spans="2:15" s="80" customFormat="1" ht="20.100000000000001" customHeight="1" x14ac:dyDescent="0.25">
      <c r="B32" s="243"/>
      <c r="C32" s="244"/>
      <c r="D32" s="244"/>
      <c r="E32" s="244"/>
      <c r="F32" s="244"/>
      <c r="G32" s="242"/>
      <c r="H32" s="241"/>
      <c r="I32" s="161"/>
      <c r="J32" s="161"/>
      <c r="K32" s="4"/>
      <c r="L32" s="102">
        <f t="shared" si="6"/>
        <v>0</v>
      </c>
      <c r="M32" s="104">
        <f t="shared" si="7"/>
        <v>0</v>
      </c>
      <c r="N32" s="245"/>
      <c r="O32" s="246"/>
    </row>
    <row r="33" spans="2:15" s="80" customFormat="1" ht="20.100000000000001" customHeight="1" x14ac:dyDescent="0.25">
      <c r="B33" s="243"/>
      <c r="C33" s="244"/>
      <c r="D33" s="244"/>
      <c r="E33" s="244"/>
      <c r="F33" s="244"/>
      <c r="G33" s="242"/>
      <c r="H33" s="241"/>
      <c r="I33" s="161"/>
      <c r="J33" s="161"/>
      <c r="K33" s="4"/>
      <c r="L33" s="102">
        <f t="shared" si="6"/>
        <v>0</v>
      </c>
      <c r="M33" s="104">
        <f t="shared" ref="M33" si="10">L33</f>
        <v>0</v>
      </c>
      <c r="N33" s="245"/>
      <c r="O33" s="246"/>
    </row>
    <row r="34" spans="2:15" s="80" customFormat="1" ht="20.100000000000001" customHeight="1" x14ac:dyDescent="0.25">
      <c r="B34" s="243"/>
      <c r="C34" s="244"/>
      <c r="D34" s="244"/>
      <c r="E34" s="244"/>
      <c r="F34" s="244"/>
      <c r="G34" s="242"/>
      <c r="H34" s="241"/>
      <c r="I34" s="161"/>
      <c r="J34" s="161"/>
      <c r="K34" s="4"/>
      <c r="L34" s="102">
        <f t="shared" si="6"/>
        <v>0</v>
      </c>
      <c r="M34" s="104">
        <f t="shared" ref="M34:M35" si="11">L34</f>
        <v>0</v>
      </c>
      <c r="N34" s="245"/>
      <c r="O34" s="246"/>
    </row>
    <row r="35" spans="2:15" s="80" customFormat="1" ht="20.100000000000001" customHeight="1" thickBot="1" x14ac:dyDescent="0.3">
      <c r="B35" s="243"/>
      <c r="C35" s="244"/>
      <c r="D35" s="244"/>
      <c r="E35" s="244"/>
      <c r="F35" s="244"/>
      <c r="G35" s="242"/>
      <c r="H35" s="241"/>
      <c r="I35" s="166"/>
      <c r="J35" s="161"/>
      <c r="K35" s="5"/>
      <c r="L35" s="102">
        <f t="shared" si="6"/>
        <v>0</v>
      </c>
      <c r="M35" s="104">
        <f t="shared" si="11"/>
        <v>0</v>
      </c>
      <c r="N35" s="245"/>
      <c r="O35" s="246"/>
    </row>
    <row r="36" spans="2:15" ht="30" customHeight="1" thickBot="1" x14ac:dyDescent="0.3">
      <c r="B36" s="260" t="s">
        <v>74</v>
      </c>
      <c r="C36" s="261"/>
      <c r="D36" s="261"/>
      <c r="E36" s="261"/>
      <c r="F36" s="261"/>
      <c r="G36" s="261"/>
      <c r="H36" s="261"/>
      <c r="I36" s="261"/>
      <c r="J36" s="261"/>
      <c r="K36" s="262"/>
      <c r="L36" s="95">
        <f>SUM(L37+L42+L47)</f>
        <v>0</v>
      </c>
      <c r="M36" s="118">
        <f>SUM(M37+M42+M47)</f>
        <v>0</v>
      </c>
      <c r="N36" s="88">
        <f>M36*O36</f>
        <v>0</v>
      </c>
      <c r="O36" s="91">
        <v>1</v>
      </c>
    </row>
    <row r="37" spans="2:15" s="57" customFormat="1" ht="23.25" customHeight="1" x14ac:dyDescent="0.25">
      <c r="B37" s="96" t="s">
        <v>75</v>
      </c>
      <c r="C37" s="97"/>
      <c r="D37" s="97"/>
      <c r="E37" s="97"/>
      <c r="F37" s="97"/>
      <c r="G37" s="97"/>
      <c r="H37" s="97"/>
      <c r="I37" s="97"/>
      <c r="J37" s="97"/>
      <c r="K37" s="99"/>
      <c r="L37" s="306">
        <f>SUM(L39:L41)</f>
        <v>0</v>
      </c>
      <c r="M37" s="306">
        <f>SUM(M39:M41)</f>
        <v>0</v>
      </c>
    </row>
    <row r="38" spans="2:15" ht="30" customHeight="1" x14ac:dyDescent="0.25">
      <c r="B38" s="258" t="s">
        <v>124</v>
      </c>
      <c r="C38" s="259"/>
      <c r="D38" s="259"/>
      <c r="E38" s="259"/>
      <c r="F38" s="259"/>
      <c r="G38" s="259" t="s">
        <v>125</v>
      </c>
      <c r="H38" s="259"/>
      <c r="I38" s="98" t="s">
        <v>126</v>
      </c>
      <c r="J38" s="98" t="s">
        <v>13</v>
      </c>
      <c r="K38" s="111" t="s">
        <v>14</v>
      </c>
      <c r="L38" s="301"/>
      <c r="M38" s="301"/>
    </row>
    <row r="39" spans="2:15" s="80" customFormat="1" ht="20.100000000000001" customHeight="1" x14ac:dyDescent="0.25">
      <c r="B39" s="291"/>
      <c r="C39" s="292"/>
      <c r="D39" s="292"/>
      <c r="E39" s="292"/>
      <c r="F39" s="292"/>
      <c r="G39" s="242"/>
      <c r="H39" s="241"/>
      <c r="I39" s="164"/>
      <c r="J39" s="44"/>
      <c r="K39" s="45"/>
      <c r="L39" s="102">
        <f>IF(AND(B39&lt;&gt;"",K39&lt;&gt;""),1*(I39/12),0)</f>
        <v>0</v>
      </c>
      <c r="M39" s="104">
        <f>L39</f>
        <v>0</v>
      </c>
      <c r="N39" s="245"/>
      <c r="O39" s="246"/>
    </row>
    <row r="40" spans="2:15" s="80" customFormat="1" ht="20.100000000000001" customHeight="1" x14ac:dyDescent="0.25">
      <c r="B40" s="243"/>
      <c r="C40" s="244"/>
      <c r="D40" s="244"/>
      <c r="E40" s="244"/>
      <c r="F40" s="244"/>
      <c r="G40" s="242"/>
      <c r="H40" s="241"/>
      <c r="I40" s="161"/>
      <c r="J40" s="42"/>
      <c r="K40" s="4"/>
      <c r="L40" s="102">
        <f t="shared" ref="L40:L41" si="12">IF(AND(B40&lt;&gt;"",K40&lt;&gt;""),1*(I40/12),0)</f>
        <v>0</v>
      </c>
      <c r="M40" s="104">
        <f t="shared" ref="M40:M41" si="13">L40</f>
        <v>0</v>
      </c>
      <c r="N40" s="245"/>
      <c r="O40" s="246"/>
    </row>
    <row r="41" spans="2:15" s="80" customFormat="1" ht="20.100000000000001" customHeight="1" thickBot="1" x14ac:dyDescent="0.3">
      <c r="B41" s="293"/>
      <c r="C41" s="294"/>
      <c r="D41" s="294"/>
      <c r="E41" s="294"/>
      <c r="F41" s="294"/>
      <c r="G41" s="287"/>
      <c r="H41" s="255"/>
      <c r="I41" s="161"/>
      <c r="J41" s="42"/>
      <c r="K41" s="43"/>
      <c r="L41" s="105">
        <f t="shared" si="12"/>
        <v>0</v>
      </c>
      <c r="M41" s="104">
        <f t="shared" si="13"/>
        <v>0</v>
      </c>
      <c r="N41" s="245"/>
      <c r="O41" s="246"/>
    </row>
    <row r="42" spans="2:15" s="57" customFormat="1" ht="23.25" customHeight="1" x14ac:dyDescent="0.25">
      <c r="B42" s="96" t="s">
        <v>76</v>
      </c>
      <c r="C42" s="97"/>
      <c r="D42" s="97"/>
      <c r="E42" s="97"/>
      <c r="F42" s="97"/>
      <c r="G42" s="97"/>
      <c r="H42" s="97"/>
      <c r="I42" s="97"/>
      <c r="J42" s="97"/>
      <c r="K42" s="99"/>
      <c r="L42" s="306">
        <f>SUM(L44:L46)</f>
        <v>0</v>
      </c>
      <c r="M42" s="306">
        <f>SUM(M44:M46)</f>
        <v>0</v>
      </c>
    </row>
    <row r="43" spans="2:15" ht="30" customHeight="1" x14ac:dyDescent="0.25">
      <c r="B43" s="258" t="s">
        <v>124</v>
      </c>
      <c r="C43" s="259"/>
      <c r="D43" s="259"/>
      <c r="E43" s="259"/>
      <c r="F43" s="259"/>
      <c r="G43" s="259" t="s">
        <v>125</v>
      </c>
      <c r="H43" s="259"/>
      <c r="I43" s="98" t="s">
        <v>126</v>
      </c>
      <c r="J43" s="98" t="s">
        <v>13</v>
      </c>
      <c r="K43" s="111" t="s">
        <v>14</v>
      </c>
      <c r="L43" s="301"/>
      <c r="M43" s="301"/>
    </row>
    <row r="44" spans="2:15" s="80" customFormat="1" ht="20.100000000000001" customHeight="1" x14ac:dyDescent="0.25">
      <c r="B44" s="291"/>
      <c r="C44" s="292"/>
      <c r="D44" s="292"/>
      <c r="E44" s="292"/>
      <c r="F44" s="292"/>
      <c r="G44" s="242"/>
      <c r="H44" s="241"/>
      <c r="I44" s="164"/>
      <c r="J44" s="44"/>
      <c r="K44" s="45"/>
      <c r="L44" s="102">
        <f>IF(AND(B44&lt;&gt;"",K44&lt;&gt;""),0.5*(I44/12),0)</f>
        <v>0</v>
      </c>
      <c r="M44" s="104">
        <f>L44</f>
        <v>0</v>
      </c>
      <c r="N44" s="245"/>
      <c r="O44" s="246"/>
    </row>
    <row r="45" spans="2:15" s="80" customFormat="1" ht="20.100000000000001" customHeight="1" x14ac:dyDescent="0.25">
      <c r="B45" s="243"/>
      <c r="C45" s="244"/>
      <c r="D45" s="244"/>
      <c r="E45" s="244"/>
      <c r="F45" s="244"/>
      <c r="G45" s="242"/>
      <c r="H45" s="241"/>
      <c r="I45" s="161"/>
      <c r="J45" s="42"/>
      <c r="K45" s="4"/>
      <c r="L45" s="102">
        <f t="shared" ref="L45:L46" si="14">IF(AND(B45&lt;&gt;"",K45&lt;&gt;""),0.5*(I45/12),0)</f>
        <v>0</v>
      </c>
      <c r="M45" s="104">
        <f t="shared" ref="M45:M46" si="15">L45</f>
        <v>0</v>
      </c>
      <c r="N45" s="245"/>
      <c r="O45" s="246"/>
    </row>
    <row r="46" spans="2:15" s="80" customFormat="1" ht="20.100000000000001" customHeight="1" thickBot="1" x14ac:dyDescent="0.3">
      <c r="B46" s="256"/>
      <c r="C46" s="257"/>
      <c r="D46" s="257"/>
      <c r="E46" s="257"/>
      <c r="F46" s="257"/>
      <c r="G46" s="287"/>
      <c r="H46" s="255"/>
      <c r="I46" s="166"/>
      <c r="J46" s="46"/>
      <c r="K46" s="5"/>
      <c r="L46" s="102">
        <f t="shared" si="14"/>
        <v>0</v>
      </c>
      <c r="M46" s="104">
        <f t="shared" si="15"/>
        <v>0</v>
      </c>
      <c r="N46" s="245"/>
      <c r="O46" s="246"/>
    </row>
    <row r="47" spans="2:15" s="57" customFormat="1" ht="23.25" customHeight="1" x14ac:dyDescent="0.25">
      <c r="B47" s="96" t="s">
        <v>77</v>
      </c>
      <c r="C47" s="97"/>
      <c r="D47" s="97"/>
      <c r="E47" s="97"/>
      <c r="F47" s="97"/>
      <c r="G47" s="97"/>
      <c r="H47" s="97"/>
      <c r="I47" s="97"/>
      <c r="J47" s="97"/>
      <c r="K47" s="99"/>
      <c r="L47" s="306">
        <f>SUM(L49:L51)</f>
        <v>0</v>
      </c>
      <c r="M47" s="306">
        <f>SUM(M49:M51)</f>
        <v>0</v>
      </c>
    </row>
    <row r="48" spans="2:15" ht="30" customHeight="1" x14ac:dyDescent="0.25">
      <c r="B48" s="258" t="s">
        <v>12</v>
      </c>
      <c r="C48" s="259"/>
      <c r="D48" s="259"/>
      <c r="E48" s="259"/>
      <c r="F48" s="259"/>
      <c r="G48" s="98" t="s">
        <v>111</v>
      </c>
      <c r="H48" s="259" t="s">
        <v>17</v>
      </c>
      <c r="I48" s="259"/>
      <c r="J48" s="259"/>
      <c r="K48" s="94" t="s">
        <v>14</v>
      </c>
      <c r="L48" s="301"/>
      <c r="M48" s="301"/>
    </row>
    <row r="49" spans="2:15" s="80" customFormat="1" ht="20.100000000000001" customHeight="1" x14ac:dyDescent="0.25">
      <c r="B49" s="239"/>
      <c r="C49" s="240"/>
      <c r="D49" s="240"/>
      <c r="E49" s="240"/>
      <c r="F49" s="241"/>
      <c r="G49" s="163"/>
      <c r="H49" s="242"/>
      <c r="I49" s="240"/>
      <c r="J49" s="241"/>
      <c r="K49" s="4"/>
      <c r="L49" s="102">
        <f>IF(AND(B49&lt;&gt;"",K49&lt;&gt;""),0.2*(G49/12),0)</f>
        <v>0</v>
      </c>
      <c r="M49" s="104">
        <f>L49</f>
        <v>0</v>
      </c>
      <c r="N49" s="245"/>
      <c r="O49" s="246"/>
    </row>
    <row r="50" spans="2:15" s="80" customFormat="1" ht="20.100000000000001" customHeight="1" x14ac:dyDescent="0.25">
      <c r="B50" s="239"/>
      <c r="C50" s="240"/>
      <c r="D50" s="240"/>
      <c r="E50" s="240"/>
      <c r="F50" s="241"/>
      <c r="G50" s="163"/>
      <c r="H50" s="242"/>
      <c r="I50" s="240"/>
      <c r="J50" s="241"/>
      <c r="K50" s="4"/>
      <c r="L50" s="102">
        <f t="shared" ref="L50:L51" si="16">IF(AND(B50&lt;&gt;"",K50&lt;&gt;""),0.2*(G50/12),0)</f>
        <v>0</v>
      </c>
      <c r="M50" s="104">
        <f t="shared" ref="M50:M51" si="17">L50</f>
        <v>0</v>
      </c>
      <c r="N50" s="245"/>
      <c r="O50" s="246"/>
    </row>
    <row r="51" spans="2:15" s="80" customFormat="1" ht="20.100000000000001" customHeight="1" thickBot="1" x14ac:dyDescent="0.3">
      <c r="B51" s="239"/>
      <c r="C51" s="240"/>
      <c r="D51" s="240"/>
      <c r="E51" s="240"/>
      <c r="F51" s="241"/>
      <c r="G51" s="163"/>
      <c r="H51" s="242"/>
      <c r="I51" s="240"/>
      <c r="J51" s="241"/>
      <c r="K51" s="4"/>
      <c r="L51" s="102">
        <f t="shared" si="16"/>
        <v>0</v>
      </c>
      <c r="M51" s="104">
        <f t="shared" si="17"/>
        <v>0</v>
      </c>
      <c r="N51" s="247"/>
      <c r="O51" s="248"/>
    </row>
    <row r="52" spans="2:15" ht="40.5" customHeight="1" x14ac:dyDescent="0.25">
      <c r="B52" s="260" t="s">
        <v>18</v>
      </c>
      <c r="C52" s="261"/>
      <c r="D52" s="261"/>
      <c r="E52" s="261"/>
      <c r="F52" s="261"/>
      <c r="G52" s="261"/>
      <c r="H52" s="261"/>
      <c r="I52" s="261"/>
      <c r="J52" s="261"/>
      <c r="K52" s="262"/>
      <c r="L52" s="307">
        <f>SUM(L54:L59)</f>
        <v>0</v>
      </c>
      <c r="M52" s="307">
        <f>SUM(M54:M59)</f>
        <v>0</v>
      </c>
      <c r="N52" s="313">
        <f>M52*O52</f>
        <v>0</v>
      </c>
      <c r="O52" s="251">
        <v>1</v>
      </c>
    </row>
    <row r="53" spans="2:15" ht="30" customHeight="1" thickBot="1" x14ac:dyDescent="0.3">
      <c r="B53" s="258" t="s">
        <v>12</v>
      </c>
      <c r="C53" s="259"/>
      <c r="D53" s="259"/>
      <c r="E53" s="259"/>
      <c r="F53" s="259" t="s">
        <v>78</v>
      </c>
      <c r="G53" s="259"/>
      <c r="H53" s="259" t="s">
        <v>19</v>
      </c>
      <c r="I53" s="259"/>
      <c r="J53" s="90" t="s">
        <v>13</v>
      </c>
      <c r="K53" s="94" t="s">
        <v>14</v>
      </c>
      <c r="L53" s="308"/>
      <c r="M53" s="308"/>
      <c r="N53" s="314"/>
      <c r="O53" s="252"/>
    </row>
    <row r="54" spans="2:15" s="80" customFormat="1" ht="20.100000000000001" customHeight="1" x14ac:dyDescent="0.25">
      <c r="B54" s="239"/>
      <c r="C54" s="240"/>
      <c r="D54" s="240"/>
      <c r="E54" s="241"/>
      <c r="F54" s="242"/>
      <c r="G54" s="241"/>
      <c r="H54" s="242"/>
      <c r="I54" s="241"/>
      <c r="J54" s="162"/>
      <c r="K54" s="4"/>
      <c r="L54" s="102">
        <f t="shared" ref="L54:L59" si="18">IF(OR(B54="",K54=""),0,(VLOOKUP(F54,MTIPO_PATENTE,2,FALSE)))</f>
        <v>0</v>
      </c>
      <c r="M54" s="104">
        <f>L54</f>
        <v>0</v>
      </c>
      <c r="N54" s="263"/>
      <c r="O54" s="264"/>
    </row>
    <row r="55" spans="2:15" s="80" customFormat="1" ht="20.100000000000001" customHeight="1" x14ac:dyDescent="0.25">
      <c r="B55" s="239"/>
      <c r="C55" s="240"/>
      <c r="D55" s="240"/>
      <c r="E55" s="241"/>
      <c r="F55" s="242"/>
      <c r="G55" s="241"/>
      <c r="H55" s="242"/>
      <c r="I55" s="241"/>
      <c r="J55" s="162"/>
      <c r="K55" s="4"/>
      <c r="L55" s="102">
        <f t="shared" si="18"/>
        <v>0</v>
      </c>
      <c r="M55" s="104">
        <f t="shared" ref="M55:M59" si="19">L55</f>
        <v>0</v>
      </c>
      <c r="N55" s="245"/>
      <c r="O55" s="246"/>
    </row>
    <row r="56" spans="2:15" s="80" customFormat="1" ht="20.100000000000001" customHeight="1" x14ac:dyDescent="0.25">
      <c r="B56" s="239"/>
      <c r="C56" s="240"/>
      <c r="D56" s="240"/>
      <c r="E56" s="241"/>
      <c r="F56" s="242"/>
      <c r="G56" s="241"/>
      <c r="H56" s="242"/>
      <c r="I56" s="241"/>
      <c r="J56" s="162"/>
      <c r="K56" s="4"/>
      <c r="L56" s="102">
        <f t="shared" si="18"/>
        <v>0</v>
      </c>
      <c r="M56" s="104">
        <f t="shared" si="19"/>
        <v>0</v>
      </c>
      <c r="N56" s="247"/>
      <c r="O56" s="248"/>
    </row>
    <row r="57" spans="2:15" s="80" customFormat="1" ht="20.100000000000001" customHeight="1" x14ac:dyDescent="0.25">
      <c r="B57" s="239"/>
      <c r="C57" s="240"/>
      <c r="D57" s="240"/>
      <c r="E57" s="241"/>
      <c r="F57" s="242"/>
      <c r="G57" s="241"/>
      <c r="H57" s="242"/>
      <c r="I57" s="241"/>
      <c r="J57" s="162"/>
      <c r="K57" s="4"/>
      <c r="L57" s="102">
        <f t="shared" si="18"/>
        <v>0</v>
      </c>
      <c r="M57" s="104">
        <f t="shared" si="19"/>
        <v>0</v>
      </c>
      <c r="N57" s="245"/>
      <c r="O57" s="246"/>
    </row>
    <row r="58" spans="2:15" s="80" customFormat="1" ht="20.100000000000001" customHeight="1" x14ac:dyDescent="0.25">
      <c r="B58" s="239"/>
      <c r="C58" s="240"/>
      <c r="D58" s="240"/>
      <c r="E58" s="241"/>
      <c r="F58" s="242"/>
      <c r="G58" s="241"/>
      <c r="H58" s="242"/>
      <c r="I58" s="241"/>
      <c r="J58" s="162"/>
      <c r="K58" s="4"/>
      <c r="L58" s="102">
        <f t="shared" si="18"/>
        <v>0</v>
      </c>
      <c r="M58" s="104">
        <f t="shared" si="19"/>
        <v>0</v>
      </c>
      <c r="N58" s="245"/>
      <c r="O58" s="246"/>
    </row>
    <row r="59" spans="2:15" s="80" customFormat="1" ht="20.100000000000001" customHeight="1" thickBot="1" x14ac:dyDescent="0.3">
      <c r="B59" s="253"/>
      <c r="C59" s="254"/>
      <c r="D59" s="254"/>
      <c r="E59" s="255"/>
      <c r="F59" s="287"/>
      <c r="G59" s="255"/>
      <c r="H59" s="242"/>
      <c r="I59" s="241"/>
      <c r="J59" s="162"/>
      <c r="K59" s="43"/>
      <c r="L59" s="102">
        <f t="shared" si="18"/>
        <v>0</v>
      </c>
      <c r="M59" s="104">
        <f t="shared" si="19"/>
        <v>0</v>
      </c>
      <c r="N59" s="249"/>
      <c r="O59" s="250"/>
    </row>
    <row r="60" spans="2:15" ht="30" customHeight="1" x14ac:dyDescent="0.25">
      <c r="B60" s="260" t="s">
        <v>83</v>
      </c>
      <c r="C60" s="261"/>
      <c r="D60" s="261"/>
      <c r="E60" s="261"/>
      <c r="F60" s="261"/>
      <c r="G60" s="261"/>
      <c r="H60" s="261"/>
      <c r="I60" s="261"/>
      <c r="J60" s="261"/>
      <c r="K60" s="262"/>
      <c r="L60" s="307">
        <f>SUM(L62:L66)</f>
        <v>0</v>
      </c>
      <c r="M60" s="307">
        <f>SUM(M62:M66)</f>
        <v>0</v>
      </c>
      <c r="N60" s="315">
        <f>M60*O60</f>
        <v>0</v>
      </c>
      <c r="O60" s="251">
        <v>1</v>
      </c>
    </row>
    <row r="61" spans="2:15" ht="30" customHeight="1" thickBot="1" x14ac:dyDescent="0.3">
      <c r="B61" s="258" t="s">
        <v>12</v>
      </c>
      <c r="C61" s="259"/>
      <c r="D61" s="259"/>
      <c r="E61" s="259"/>
      <c r="F61" s="98" t="s">
        <v>127</v>
      </c>
      <c r="G61" s="259" t="s">
        <v>135</v>
      </c>
      <c r="H61" s="259"/>
      <c r="I61" s="98" t="s">
        <v>51</v>
      </c>
      <c r="J61" s="90" t="s">
        <v>13</v>
      </c>
      <c r="K61" s="94" t="s">
        <v>14</v>
      </c>
      <c r="L61" s="308"/>
      <c r="M61" s="308"/>
      <c r="N61" s="316"/>
      <c r="O61" s="252"/>
    </row>
    <row r="62" spans="2:15" s="80" customFormat="1" ht="20.100000000000001" customHeight="1" x14ac:dyDescent="0.25">
      <c r="B62" s="239"/>
      <c r="C62" s="240"/>
      <c r="D62" s="240"/>
      <c r="E62" s="240"/>
      <c r="F62" s="17"/>
      <c r="G62" s="242"/>
      <c r="H62" s="241"/>
      <c r="I62" s="161"/>
      <c r="J62" s="162"/>
      <c r="K62" s="4"/>
      <c r="L62" s="102">
        <f>ROUND(IF(OR(B62="",K62=""),0,2*VLOOKUP(I62,MPOSICION_AUTOR,2,FALSE)),3)</f>
        <v>0</v>
      </c>
      <c r="M62" s="104">
        <f>L62</f>
        <v>0</v>
      </c>
      <c r="N62" s="263"/>
      <c r="O62" s="264"/>
    </row>
    <row r="63" spans="2:15" s="80" customFormat="1" ht="20.100000000000001" customHeight="1" x14ac:dyDescent="0.25">
      <c r="B63" s="239"/>
      <c r="C63" s="240"/>
      <c r="D63" s="240"/>
      <c r="E63" s="240"/>
      <c r="F63" s="17"/>
      <c r="G63" s="242"/>
      <c r="H63" s="241"/>
      <c r="I63" s="161"/>
      <c r="J63" s="162"/>
      <c r="K63" s="4"/>
      <c r="L63" s="102">
        <f>ROUND(IF(OR(B63="",K63=""),0,2*VLOOKUP(I63,MPOSICION_AUTOR,2,FALSE)),3)</f>
        <v>0</v>
      </c>
      <c r="M63" s="104">
        <f t="shared" ref="M63:M66" si="20">L63</f>
        <v>0</v>
      </c>
      <c r="N63" s="245"/>
      <c r="O63" s="246"/>
    </row>
    <row r="64" spans="2:15" s="80" customFormat="1" ht="20.100000000000001" customHeight="1" x14ac:dyDescent="0.25">
      <c r="B64" s="239"/>
      <c r="C64" s="240"/>
      <c r="D64" s="240"/>
      <c r="E64" s="240"/>
      <c r="F64" s="17"/>
      <c r="G64" s="242"/>
      <c r="H64" s="241"/>
      <c r="I64" s="161"/>
      <c r="J64" s="162"/>
      <c r="K64" s="4"/>
      <c r="L64" s="102">
        <f>ROUND(IF(OR(B64="",K64=""),0,2*VLOOKUP(I64,MPOSICION_AUTOR,2,FALSE)),3)</f>
        <v>0</v>
      </c>
      <c r="M64" s="104">
        <f t="shared" si="20"/>
        <v>0</v>
      </c>
      <c r="N64" s="247"/>
      <c r="O64" s="248"/>
    </row>
    <row r="65" spans="2:15" s="80" customFormat="1" ht="20.100000000000001" customHeight="1" x14ac:dyDescent="0.25">
      <c r="B65" s="239"/>
      <c r="C65" s="240"/>
      <c r="D65" s="240"/>
      <c r="E65" s="240"/>
      <c r="F65" s="17"/>
      <c r="G65" s="242"/>
      <c r="H65" s="241"/>
      <c r="I65" s="161"/>
      <c r="J65" s="162"/>
      <c r="K65" s="4"/>
      <c r="L65" s="102">
        <f>ROUND(IF(OR(B65="",K65=""),0,2*VLOOKUP(I65,MPOSICION_AUTOR,2,FALSE)),3)</f>
        <v>0</v>
      </c>
      <c r="M65" s="104">
        <f t="shared" si="20"/>
        <v>0</v>
      </c>
      <c r="N65" s="245"/>
      <c r="O65" s="246"/>
    </row>
    <row r="66" spans="2:15" s="80" customFormat="1" ht="20.100000000000001" customHeight="1" thickBot="1" x14ac:dyDescent="0.3">
      <c r="B66" s="253"/>
      <c r="C66" s="254"/>
      <c r="D66" s="254"/>
      <c r="E66" s="254"/>
      <c r="F66" s="41"/>
      <c r="G66" s="287"/>
      <c r="H66" s="255"/>
      <c r="I66" s="166"/>
      <c r="J66" s="165"/>
      <c r="K66" s="5"/>
      <c r="L66" s="106">
        <f>ROUND(IF(OR(B66="",K66=""),0,2*VLOOKUP(I66,MPOSICION_AUTOR,2,FALSE)),3)</f>
        <v>0</v>
      </c>
      <c r="M66" s="107">
        <f t="shared" si="20"/>
        <v>0</v>
      </c>
      <c r="N66" s="245"/>
      <c r="O66" s="246"/>
    </row>
    <row r="67" spans="2:15" ht="30" customHeight="1" thickBot="1" x14ac:dyDescent="0.3">
      <c r="B67" s="302" t="s">
        <v>20</v>
      </c>
      <c r="C67" s="303"/>
      <c r="D67" s="303"/>
      <c r="E67" s="303"/>
      <c r="F67" s="303"/>
      <c r="G67" s="303"/>
      <c r="H67" s="303"/>
      <c r="I67" s="303"/>
      <c r="J67" s="303"/>
      <c r="K67" s="304"/>
      <c r="L67" s="95">
        <f>SUM(L68+L73+L78+L83)</f>
        <v>0</v>
      </c>
      <c r="M67" s="95">
        <f>SUM(M68+M73+M78+M83)</f>
        <v>0</v>
      </c>
      <c r="N67" s="88">
        <f>M67*O67</f>
        <v>0</v>
      </c>
      <c r="O67" s="91">
        <v>1</v>
      </c>
    </row>
    <row r="68" spans="2:15" s="57" customFormat="1" ht="23.25" customHeight="1" x14ac:dyDescent="0.25">
      <c r="B68" s="92" t="s">
        <v>87</v>
      </c>
      <c r="C68" s="93"/>
      <c r="D68" s="93"/>
      <c r="E68" s="93"/>
      <c r="F68" s="93"/>
      <c r="G68" s="93"/>
      <c r="H68" s="93"/>
      <c r="I68" s="93"/>
      <c r="J68" s="93"/>
      <c r="K68" s="100"/>
      <c r="L68" s="309">
        <f>SUM(L70:L72)</f>
        <v>0</v>
      </c>
      <c r="M68" s="309">
        <f>SUM(M70:M72)</f>
        <v>0</v>
      </c>
    </row>
    <row r="69" spans="2:15" ht="30" customHeight="1" thickBot="1" x14ac:dyDescent="0.3">
      <c r="B69" s="258" t="s">
        <v>128</v>
      </c>
      <c r="C69" s="259"/>
      <c r="D69" s="259"/>
      <c r="E69" s="259"/>
      <c r="F69" s="259" t="s">
        <v>129</v>
      </c>
      <c r="G69" s="259"/>
      <c r="H69" s="259" t="s">
        <v>97</v>
      </c>
      <c r="I69" s="259"/>
      <c r="J69" s="98" t="s">
        <v>13</v>
      </c>
      <c r="K69" s="94" t="s">
        <v>14</v>
      </c>
      <c r="L69" s="310"/>
      <c r="M69" s="310"/>
    </row>
    <row r="70" spans="2:15" s="80" customFormat="1" ht="20.100000000000001" customHeight="1" x14ac:dyDescent="0.25">
      <c r="B70" s="288"/>
      <c r="C70" s="289"/>
      <c r="D70" s="289"/>
      <c r="E70" s="290"/>
      <c r="F70" s="242"/>
      <c r="G70" s="241"/>
      <c r="H70" s="242"/>
      <c r="I70" s="240"/>
      <c r="J70" s="161"/>
      <c r="K70" s="4"/>
      <c r="L70" s="108">
        <f>IF(OR(B70="",K70=""),0,(VLOOKUP(H70,MCONGRESO_NACIONAL,2,FALSE)))</f>
        <v>0</v>
      </c>
      <c r="M70" s="109">
        <f>L70</f>
        <v>0</v>
      </c>
      <c r="N70" s="263"/>
      <c r="O70" s="264"/>
    </row>
    <row r="71" spans="2:15" s="80" customFormat="1" ht="20.100000000000001" customHeight="1" x14ac:dyDescent="0.25">
      <c r="B71" s="288"/>
      <c r="C71" s="289"/>
      <c r="D71" s="289"/>
      <c r="E71" s="290"/>
      <c r="F71" s="242"/>
      <c r="G71" s="241"/>
      <c r="H71" s="242"/>
      <c r="I71" s="240"/>
      <c r="J71" s="161"/>
      <c r="K71" s="4"/>
      <c r="L71" s="102">
        <f>IF(OR(B71="",K71=""),0,(VLOOKUP(H71,MCONGRESO_NACIONAL,2,FALSE)))</f>
        <v>0</v>
      </c>
      <c r="M71" s="104">
        <f t="shared" ref="M71:M72" si="21">L71</f>
        <v>0</v>
      </c>
      <c r="N71" s="245"/>
      <c r="O71" s="246"/>
    </row>
    <row r="72" spans="2:15" s="80" customFormat="1" ht="20.100000000000001" customHeight="1" thickBot="1" x14ac:dyDescent="0.3">
      <c r="B72" s="288"/>
      <c r="C72" s="289"/>
      <c r="D72" s="289"/>
      <c r="E72" s="290"/>
      <c r="F72" s="242"/>
      <c r="G72" s="241"/>
      <c r="H72" s="242"/>
      <c r="I72" s="240"/>
      <c r="J72" s="161"/>
      <c r="K72" s="4"/>
      <c r="L72" s="102">
        <f>IF(OR(B72="",K72=""),0,(VLOOKUP(H72,MCONGRESO_NACIONAL,2,FALSE)))</f>
        <v>0</v>
      </c>
      <c r="M72" s="104">
        <f t="shared" si="21"/>
        <v>0</v>
      </c>
      <c r="N72" s="249"/>
      <c r="O72" s="250"/>
    </row>
    <row r="73" spans="2:15" s="57" customFormat="1" ht="23.25" customHeight="1" x14ac:dyDescent="0.25">
      <c r="B73" s="92" t="s">
        <v>88</v>
      </c>
      <c r="C73" s="93"/>
      <c r="D73" s="93"/>
      <c r="E73" s="93"/>
      <c r="F73" s="93"/>
      <c r="G73" s="93"/>
      <c r="H73" s="93"/>
      <c r="I73" s="93"/>
      <c r="J73" s="93"/>
      <c r="K73" s="100"/>
      <c r="L73" s="300">
        <f>SUM(L75:L77)</f>
        <v>0</v>
      </c>
      <c r="M73" s="300">
        <f>SUM(M75:M77)</f>
        <v>0</v>
      </c>
    </row>
    <row r="74" spans="2:15" ht="30" customHeight="1" thickBot="1" x14ac:dyDescent="0.3">
      <c r="B74" s="258" t="s">
        <v>128</v>
      </c>
      <c r="C74" s="259"/>
      <c r="D74" s="259"/>
      <c r="E74" s="259"/>
      <c r="F74" s="259" t="s">
        <v>129</v>
      </c>
      <c r="G74" s="259"/>
      <c r="H74" s="259" t="s">
        <v>97</v>
      </c>
      <c r="I74" s="259"/>
      <c r="J74" s="98" t="s">
        <v>13</v>
      </c>
      <c r="K74" s="94" t="s">
        <v>14</v>
      </c>
      <c r="L74" s="301"/>
      <c r="M74" s="301"/>
    </row>
    <row r="75" spans="2:15" s="80" customFormat="1" ht="20.100000000000001" customHeight="1" x14ac:dyDescent="0.25">
      <c r="B75" s="288"/>
      <c r="C75" s="289"/>
      <c r="D75" s="289"/>
      <c r="E75" s="290"/>
      <c r="F75" s="242"/>
      <c r="G75" s="241"/>
      <c r="H75" s="242"/>
      <c r="I75" s="240"/>
      <c r="J75" s="161"/>
      <c r="K75" s="4"/>
      <c r="L75" s="102">
        <f>IF(OR(B75="",K75=""),0,(VLOOKUP(H75,MCONGRESO_INTERNACIONAL,2,FALSE)))</f>
        <v>0</v>
      </c>
      <c r="M75" s="104">
        <f>L75</f>
        <v>0</v>
      </c>
      <c r="N75" s="263"/>
      <c r="O75" s="264"/>
    </row>
    <row r="76" spans="2:15" s="80" customFormat="1" ht="20.100000000000001" customHeight="1" x14ac:dyDescent="0.25">
      <c r="B76" s="288"/>
      <c r="C76" s="289"/>
      <c r="D76" s="289"/>
      <c r="E76" s="290"/>
      <c r="F76" s="242"/>
      <c r="G76" s="241"/>
      <c r="H76" s="242"/>
      <c r="I76" s="240"/>
      <c r="J76" s="161"/>
      <c r="K76" s="4"/>
      <c r="L76" s="102">
        <f>IF(OR(B76="",K76=""),0,(VLOOKUP(H76,MCONGRESO_INTERNACIONAL,2,FALSE)))</f>
        <v>0</v>
      </c>
      <c r="M76" s="104">
        <f t="shared" ref="M76:M77" si="22">L76</f>
        <v>0</v>
      </c>
      <c r="N76" s="245"/>
      <c r="O76" s="246"/>
    </row>
    <row r="77" spans="2:15" s="80" customFormat="1" ht="20.100000000000001" customHeight="1" thickBot="1" x14ac:dyDescent="0.3">
      <c r="B77" s="288"/>
      <c r="C77" s="289"/>
      <c r="D77" s="289"/>
      <c r="E77" s="290"/>
      <c r="F77" s="242"/>
      <c r="G77" s="241"/>
      <c r="H77" s="242"/>
      <c r="I77" s="240"/>
      <c r="J77" s="161"/>
      <c r="K77" s="4"/>
      <c r="L77" s="102">
        <f>IF(OR(B77="",K77=""),0,(VLOOKUP(H77,MCONGRESO_INTERNACIONAL,2,FALSE)))</f>
        <v>0</v>
      </c>
      <c r="M77" s="104">
        <f t="shared" si="22"/>
        <v>0</v>
      </c>
      <c r="N77" s="249"/>
      <c r="O77" s="250"/>
    </row>
    <row r="78" spans="2:15" s="57" customFormat="1" ht="23.25" customHeight="1" x14ac:dyDescent="0.25">
      <c r="B78" s="92" t="s">
        <v>89</v>
      </c>
      <c r="C78" s="93"/>
      <c r="D78" s="93"/>
      <c r="E78" s="93"/>
      <c r="F78" s="93"/>
      <c r="G78" s="93"/>
      <c r="H78" s="93"/>
      <c r="I78" s="93"/>
      <c r="J78" s="93"/>
      <c r="K78" s="100"/>
      <c r="L78" s="300">
        <f>SUM(L80:L82)</f>
        <v>0</v>
      </c>
      <c r="M78" s="300">
        <f>SUM(M80:M82)</f>
        <v>0</v>
      </c>
    </row>
    <row r="79" spans="2:15" ht="30" customHeight="1" thickBot="1" x14ac:dyDescent="0.3">
      <c r="B79" s="258" t="s">
        <v>128</v>
      </c>
      <c r="C79" s="259"/>
      <c r="D79" s="259"/>
      <c r="E79" s="259"/>
      <c r="F79" s="259" t="s">
        <v>129</v>
      </c>
      <c r="G79" s="259"/>
      <c r="H79" s="259"/>
      <c r="I79" s="259"/>
      <c r="J79" s="98" t="s">
        <v>13</v>
      </c>
      <c r="K79" s="94" t="s">
        <v>14</v>
      </c>
      <c r="L79" s="301"/>
      <c r="M79" s="301"/>
    </row>
    <row r="80" spans="2:15" s="80" customFormat="1" ht="20.100000000000001" customHeight="1" x14ac:dyDescent="0.25">
      <c r="B80" s="288"/>
      <c r="C80" s="289"/>
      <c r="D80" s="289"/>
      <c r="E80" s="290"/>
      <c r="F80" s="242"/>
      <c r="G80" s="240"/>
      <c r="H80" s="240"/>
      <c r="I80" s="241"/>
      <c r="J80" s="161"/>
      <c r="K80" s="4"/>
      <c r="L80" s="102">
        <f>IF(AND(B80&lt;&gt;"",K80&lt;&gt;""),0,0)</f>
        <v>0</v>
      </c>
      <c r="M80" s="104">
        <f>L80</f>
        <v>0</v>
      </c>
      <c r="N80" s="263"/>
      <c r="O80" s="264"/>
    </row>
    <row r="81" spans="2:15" s="80" customFormat="1" ht="20.100000000000001" customHeight="1" x14ac:dyDescent="0.25">
      <c r="B81" s="288"/>
      <c r="C81" s="289"/>
      <c r="D81" s="289"/>
      <c r="E81" s="290"/>
      <c r="F81" s="242"/>
      <c r="G81" s="240"/>
      <c r="H81" s="240"/>
      <c r="I81" s="241"/>
      <c r="J81" s="161"/>
      <c r="K81" s="4"/>
      <c r="L81" s="102">
        <f t="shared" ref="L81:L82" si="23">IF(AND(B81&lt;&gt;"",K81&lt;&gt;""),0,0)</f>
        <v>0</v>
      </c>
      <c r="M81" s="104">
        <f t="shared" ref="M81:M82" si="24">L81</f>
        <v>0</v>
      </c>
      <c r="N81" s="245"/>
      <c r="O81" s="246"/>
    </row>
    <row r="82" spans="2:15" s="80" customFormat="1" ht="20.100000000000001" customHeight="1" thickBot="1" x14ac:dyDescent="0.3">
      <c r="B82" s="288"/>
      <c r="C82" s="289"/>
      <c r="D82" s="289"/>
      <c r="E82" s="290"/>
      <c r="F82" s="242"/>
      <c r="G82" s="240"/>
      <c r="H82" s="240"/>
      <c r="I82" s="241"/>
      <c r="J82" s="161"/>
      <c r="K82" s="4"/>
      <c r="L82" s="102">
        <f t="shared" si="23"/>
        <v>0</v>
      </c>
      <c r="M82" s="104">
        <f t="shared" si="24"/>
        <v>0</v>
      </c>
      <c r="N82" s="249"/>
      <c r="O82" s="250"/>
    </row>
    <row r="83" spans="2:15" s="57" customFormat="1" ht="23.25" customHeight="1" x14ac:dyDescent="0.25">
      <c r="B83" s="92" t="s">
        <v>90</v>
      </c>
      <c r="C83" s="93"/>
      <c r="D83" s="93"/>
      <c r="E83" s="93"/>
      <c r="F83" s="93"/>
      <c r="G83" s="93"/>
      <c r="H83" s="93"/>
      <c r="I83" s="93"/>
      <c r="J83" s="93"/>
      <c r="K83" s="100"/>
      <c r="L83" s="300">
        <f>SUM(L85:L87)</f>
        <v>0</v>
      </c>
      <c r="M83" s="300">
        <f>SUM(M85:M87)</f>
        <v>0</v>
      </c>
    </row>
    <row r="84" spans="2:15" ht="30" customHeight="1" thickBot="1" x14ac:dyDescent="0.3">
      <c r="B84" s="258" t="s">
        <v>128</v>
      </c>
      <c r="C84" s="259"/>
      <c r="D84" s="259"/>
      <c r="E84" s="259"/>
      <c r="F84" s="259" t="s">
        <v>129</v>
      </c>
      <c r="G84" s="259"/>
      <c r="H84" s="259"/>
      <c r="I84" s="259"/>
      <c r="J84" s="98" t="s">
        <v>13</v>
      </c>
      <c r="K84" s="94" t="s">
        <v>14</v>
      </c>
      <c r="L84" s="301"/>
      <c r="M84" s="301"/>
    </row>
    <row r="85" spans="2:15" s="80" customFormat="1" ht="20.100000000000001" customHeight="1" x14ac:dyDescent="0.25">
      <c r="B85" s="288"/>
      <c r="C85" s="289"/>
      <c r="D85" s="289"/>
      <c r="E85" s="290"/>
      <c r="F85" s="242"/>
      <c r="G85" s="240"/>
      <c r="H85" s="240"/>
      <c r="I85" s="241"/>
      <c r="J85" s="161"/>
      <c r="K85" s="4"/>
      <c r="L85" s="102">
        <f>IF(AND(B85&lt;&gt;"",K85&lt;&gt;""),0.25,0)</f>
        <v>0</v>
      </c>
      <c r="M85" s="104">
        <f>L85</f>
        <v>0</v>
      </c>
      <c r="N85" s="263"/>
      <c r="O85" s="264"/>
    </row>
    <row r="86" spans="2:15" s="80" customFormat="1" ht="20.100000000000001" customHeight="1" x14ac:dyDescent="0.25">
      <c r="B86" s="288"/>
      <c r="C86" s="289"/>
      <c r="D86" s="289"/>
      <c r="E86" s="290"/>
      <c r="F86" s="242"/>
      <c r="G86" s="240"/>
      <c r="H86" s="240"/>
      <c r="I86" s="241"/>
      <c r="J86" s="161"/>
      <c r="K86" s="4"/>
      <c r="L86" s="102">
        <f t="shared" ref="L86:L87" si="25">IF(AND(B86&lt;&gt;"",K86&lt;&gt;""),0.25,0)</f>
        <v>0</v>
      </c>
      <c r="M86" s="104">
        <f t="shared" ref="M86:M87" si="26">L86</f>
        <v>0</v>
      </c>
      <c r="N86" s="245"/>
      <c r="O86" s="246"/>
    </row>
    <row r="87" spans="2:15" s="80" customFormat="1" ht="20.100000000000001" customHeight="1" thickBot="1" x14ac:dyDescent="0.3">
      <c r="B87" s="284"/>
      <c r="C87" s="285"/>
      <c r="D87" s="285"/>
      <c r="E87" s="286"/>
      <c r="F87" s="287"/>
      <c r="G87" s="254"/>
      <c r="H87" s="254"/>
      <c r="I87" s="255"/>
      <c r="J87" s="166"/>
      <c r="K87" s="5"/>
      <c r="L87" s="105">
        <f t="shared" si="25"/>
        <v>0</v>
      </c>
      <c r="M87" s="110">
        <f t="shared" si="26"/>
        <v>0</v>
      </c>
      <c r="N87" s="249"/>
      <c r="O87" s="250"/>
    </row>
    <row r="88" spans="2:15" ht="30" customHeight="1" x14ac:dyDescent="0.25">
      <c r="B88" s="271" t="s">
        <v>148</v>
      </c>
      <c r="C88" s="272"/>
      <c r="D88" s="272"/>
      <c r="E88" s="272"/>
      <c r="F88" s="272"/>
      <c r="G88" s="272"/>
      <c r="H88" s="272"/>
      <c r="I88" s="272"/>
      <c r="J88" s="272"/>
      <c r="K88" s="273"/>
    </row>
    <row r="89" spans="2:15" ht="30" customHeight="1" x14ac:dyDescent="0.25">
      <c r="B89" s="274"/>
      <c r="C89" s="275"/>
      <c r="D89" s="275"/>
      <c r="E89" s="275"/>
      <c r="F89" s="275"/>
      <c r="G89" s="275"/>
      <c r="H89" s="275"/>
      <c r="I89" s="275"/>
      <c r="J89" s="275"/>
      <c r="K89" s="276"/>
    </row>
    <row r="90" spans="2:15" ht="30" customHeight="1" x14ac:dyDescent="0.25">
      <c r="B90" s="274"/>
      <c r="C90" s="275"/>
      <c r="D90" s="275"/>
      <c r="E90" s="275"/>
      <c r="F90" s="275"/>
      <c r="G90" s="275"/>
      <c r="H90" s="275"/>
      <c r="I90" s="275"/>
      <c r="J90" s="275"/>
      <c r="K90" s="276"/>
    </row>
    <row r="91" spans="2:15" ht="30" customHeight="1" thickBot="1" x14ac:dyDescent="0.3">
      <c r="B91" s="277"/>
      <c r="C91" s="278"/>
      <c r="D91" s="278"/>
      <c r="E91" s="278"/>
      <c r="F91" s="278"/>
      <c r="G91" s="278"/>
      <c r="H91" s="278"/>
      <c r="I91" s="278"/>
      <c r="J91" s="278"/>
      <c r="K91" s="279"/>
    </row>
  </sheetData>
  <sheetProtection algorithmName="SHA-512" hashValue="+zSKUEy2kR6eGVXe9HsLk8livIIobo8eVfStJV612AQD4pEdRexhPrbcCF51HF4g3hSN+/um8vNwwP6iDUopVQ==" saltValue="3GyLlM+3nnli8C2BvTEILg==" spinCount="100000" sheet="1" insertRows="0" deleteRows="0" selectLockedCells="1"/>
  <mergeCells count="271">
    <mergeCell ref="N60:N61"/>
    <mergeCell ref="B64:E64"/>
    <mergeCell ref="G64:H64"/>
    <mergeCell ref="B63:E63"/>
    <mergeCell ref="G63:H63"/>
    <mergeCell ref="B76:E76"/>
    <mergeCell ref="F76:G76"/>
    <mergeCell ref="B12:D12"/>
    <mergeCell ref="E12:F12"/>
    <mergeCell ref="G12:H12"/>
    <mergeCell ref="N12:O12"/>
    <mergeCell ref="B19:C19"/>
    <mergeCell ref="E19:F19"/>
    <mergeCell ref="G19:H19"/>
    <mergeCell ref="N19:O19"/>
    <mergeCell ref="B18:C18"/>
    <mergeCell ref="E18:F18"/>
    <mergeCell ref="G18:H18"/>
    <mergeCell ref="N18:O18"/>
    <mergeCell ref="B17:C17"/>
    <mergeCell ref="M73:M74"/>
    <mergeCell ref="E24:F24"/>
    <mergeCell ref="B34:D34"/>
    <mergeCell ref="E34:F34"/>
    <mergeCell ref="M2:M5"/>
    <mergeCell ref="N2:N5"/>
    <mergeCell ref="B57:E57"/>
    <mergeCell ref="F57:G57"/>
    <mergeCell ref="H57:I57"/>
    <mergeCell ref="B56:E56"/>
    <mergeCell ref="F56:G56"/>
    <mergeCell ref="H56:I56"/>
    <mergeCell ref="B55:E55"/>
    <mergeCell ref="F55:G55"/>
    <mergeCell ref="H55:I55"/>
    <mergeCell ref="N52:N53"/>
    <mergeCell ref="B11:D11"/>
    <mergeCell ref="E11:F11"/>
    <mergeCell ref="G11:H11"/>
    <mergeCell ref="N11:O11"/>
    <mergeCell ref="B21:C21"/>
    <mergeCell ref="G23:H23"/>
    <mergeCell ref="G24:H24"/>
    <mergeCell ref="G34:H34"/>
    <mergeCell ref="G35:H35"/>
    <mergeCell ref="B23:D23"/>
    <mergeCell ref="E23:F23"/>
    <mergeCell ref="B24:D24"/>
    <mergeCell ref="M78:M79"/>
    <mergeCell ref="M83:M84"/>
    <mergeCell ref="L2:L4"/>
    <mergeCell ref="B62:E62"/>
    <mergeCell ref="B61:E61"/>
    <mergeCell ref="B65:E65"/>
    <mergeCell ref="B66:E66"/>
    <mergeCell ref="M8:M9"/>
    <mergeCell ref="M15:M16"/>
    <mergeCell ref="M22:M23"/>
    <mergeCell ref="M37:M38"/>
    <mergeCell ref="M42:M43"/>
    <mergeCell ref="M47:M48"/>
    <mergeCell ref="M52:M53"/>
    <mergeCell ref="M60:M61"/>
    <mergeCell ref="M68:M69"/>
    <mergeCell ref="F69:G69"/>
    <mergeCell ref="H69:I69"/>
    <mergeCell ref="B70:E70"/>
    <mergeCell ref="F70:G70"/>
    <mergeCell ref="B79:E79"/>
    <mergeCell ref="B80:E80"/>
    <mergeCell ref="B81:E81"/>
    <mergeCell ref="B20:C20"/>
    <mergeCell ref="L8:L9"/>
    <mergeCell ref="L15:L16"/>
    <mergeCell ref="L22:L23"/>
    <mergeCell ref="L37:L38"/>
    <mergeCell ref="L42:L43"/>
    <mergeCell ref="L47:L48"/>
    <mergeCell ref="L52:L53"/>
    <mergeCell ref="L60:L61"/>
    <mergeCell ref="L68:L69"/>
    <mergeCell ref="L73:L74"/>
    <mergeCell ref="L78:L79"/>
    <mergeCell ref="L83:L84"/>
    <mergeCell ref="H48:J48"/>
    <mergeCell ref="H49:J49"/>
    <mergeCell ref="H50:J50"/>
    <mergeCell ref="H51:J51"/>
    <mergeCell ref="B67:K67"/>
    <mergeCell ref="B43:F43"/>
    <mergeCell ref="B44:F44"/>
    <mergeCell ref="B45:F45"/>
    <mergeCell ref="B48:F48"/>
    <mergeCell ref="H77:I77"/>
    <mergeCell ref="B84:E84"/>
    <mergeCell ref="H76:I76"/>
    <mergeCell ref="B77:E77"/>
    <mergeCell ref="F77:G77"/>
    <mergeCell ref="B82:E82"/>
    <mergeCell ref="F79:I79"/>
    <mergeCell ref="F71:G71"/>
    <mergeCell ref="H71:I71"/>
    <mergeCell ref="B75:E75"/>
    <mergeCell ref="F75:G75"/>
    <mergeCell ref="H75:I75"/>
    <mergeCell ref="B7:K7"/>
    <mergeCell ref="B8:K8"/>
    <mergeCell ref="B22:K22"/>
    <mergeCell ref="G10:H10"/>
    <mergeCell ref="G13:H13"/>
    <mergeCell ref="G14:H14"/>
    <mergeCell ref="G9:H9"/>
    <mergeCell ref="B9:D9"/>
    <mergeCell ref="B10:D10"/>
    <mergeCell ref="B13:D13"/>
    <mergeCell ref="B14:D14"/>
    <mergeCell ref="E10:F10"/>
    <mergeCell ref="E13:F13"/>
    <mergeCell ref="E14:F14"/>
    <mergeCell ref="E9:F9"/>
    <mergeCell ref="E16:F16"/>
    <mergeCell ref="G21:H21"/>
    <mergeCell ref="E21:F21"/>
    <mergeCell ref="G16:H16"/>
    <mergeCell ref="B16:C16"/>
    <mergeCell ref="E17:F17"/>
    <mergeCell ref="G17:H17"/>
    <mergeCell ref="E20:F20"/>
    <mergeCell ref="G20:H20"/>
    <mergeCell ref="G38:H38"/>
    <mergeCell ref="G43:H43"/>
    <mergeCell ref="G39:H39"/>
    <mergeCell ref="G40:H40"/>
    <mergeCell ref="G41:H41"/>
    <mergeCell ref="B36:K36"/>
    <mergeCell ref="B35:D35"/>
    <mergeCell ref="E35:F35"/>
    <mergeCell ref="B28:D28"/>
    <mergeCell ref="E28:F28"/>
    <mergeCell ref="G28:H28"/>
    <mergeCell ref="B26:D26"/>
    <mergeCell ref="E26:F26"/>
    <mergeCell ref="G26:H26"/>
    <mergeCell ref="G44:H44"/>
    <mergeCell ref="G45:H45"/>
    <mergeCell ref="G46:H46"/>
    <mergeCell ref="B38:F38"/>
    <mergeCell ref="B39:F39"/>
    <mergeCell ref="B40:F40"/>
    <mergeCell ref="B41:F41"/>
    <mergeCell ref="B85:E85"/>
    <mergeCell ref="B86:E86"/>
    <mergeCell ref="F54:G54"/>
    <mergeCell ref="H54:I54"/>
    <mergeCell ref="F58:G58"/>
    <mergeCell ref="H58:I58"/>
    <mergeCell ref="F59:G59"/>
    <mergeCell ref="H59:I59"/>
    <mergeCell ref="B58:E58"/>
    <mergeCell ref="B87:E87"/>
    <mergeCell ref="B60:K60"/>
    <mergeCell ref="G61:H61"/>
    <mergeCell ref="G62:H62"/>
    <mergeCell ref="G65:H65"/>
    <mergeCell ref="G66:H66"/>
    <mergeCell ref="B72:E72"/>
    <mergeCell ref="F72:G72"/>
    <mergeCell ref="H72:I72"/>
    <mergeCell ref="B74:E74"/>
    <mergeCell ref="F74:G74"/>
    <mergeCell ref="H74:I74"/>
    <mergeCell ref="F80:I80"/>
    <mergeCell ref="F81:I81"/>
    <mergeCell ref="F82:I82"/>
    <mergeCell ref="F84:I84"/>
    <mergeCell ref="F85:I85"/>
    <mergeCell ref="F86:I86"/>
    <mergeCell ref="F87:I87"/>
    <mergeCell ref="B69:E69"/>
    <mergeCell ref="H70:I70"/>
    <mergeCell ref="B71:E71"/>
    <mergeCell ref="C2:K2"/>
    <mergeCell ref="C3:K3"/>
    <mergeCell ref="C4:G5"/>
    <mergeCell ref="B88:K88"/>
    <mergeCell ref="B89:K91"/>
    <mergeCell ref="O2:O5"/>
    <mergeCell ref="N8:O9"/>
    <mergeCell ref="N10:O10"/>
    <mergeCell ref="N13:O13"/>
    <mergeCell ref="N14:O14"/>
    <mergeCell ref="N17:O17"/>
    <mergeCell ref="N20:O20"/>
    <mergeCell ref="N21:O21"/>
    <mergeCell ref="N24:O24"/>
    <mergeCell ref="N34:O34"/>
    <mergeCell ref="N35:O35"/>
    <mergeCell ref="N39:O39"/>
    <mergeCell ref="N40:O40"/>
    <mergeCell ref="N41:O41"/>
    <mergeCell ref="N44:O44"/>
    <mergeCell ref="N45:O45"/>
    <mergeCell ref="N46:O46"/>
    <mergeCell ref="N49:O49"/>
    <mergeCell ref="N50:O50"/>
    <mergeCell ref="N77:O77"/>
    <mergeCell ref="N80:O80"/>
    <mergeCell ref="N81:O81"/>
    <mergeCell ref="N82:O82"/>
    <mergeCell ref="N85:O85"/>
    <mergeCell ref="N86:O86"/>
    <mergeCell ref="N87:O87"/>
    <mergeCell ref="B33:D33"/>
    <mergeCell ref="E33:F33"/>
    <mergeCell ref="G33:H33"/>
    <mergeCell ref="N33:O33"/>
    <mergeCell ref="N62:O62"/>
    <mergeCell ref="N63:O63"/>
    <mergeCell ref="N64:O64"/>
    <mergeCell ref="N65:O65"/>
    <mergeCell ref="N66:O66"/>
    <mergeCell ref="N70:O70"/>
    <mergeCell ref="N71:O71"/>
    <mergeCell ref="N72:O72"/>
    <mergeCell ref="N75:O75"/>
    <mergeCell ref="N51:O51"/>
    <mergeCell ref="O52:O53"/>
    <mergeCell ref="N54:O54"/>
    <mergeCell ref="N55:O55"/>
    <mergeCell ref="N28:O28"/>
    <mergeCell ref="B29:D29"/>
    <mergeCell ref="E29:F29"/>
    <mergeCell ref="G29:H29"/>
    <mergeCell ref="N29:O29"/>
    <mergeCell ref="N76:O76"/>
    <mergeCell ref="N56:O56"/>
    <mergeCell ref="N57:O57"/>
    <mergeCell ref="N58:O58"/>
    <mergeCell ref="N59:O59"/>
    <mergeCell ref="O60:O61"/>
    <mergeCell ref="B59:E59"/>
    <mergeCell ref="B46:F46"/>
    <mergeCell ref="B49:F49"/>
    <mergeCell ref="B50:F50"/>
    <mergeCell ref="B51:F51"/>
    <mergeCell ref="B54:E54"/>
    <mergeCell ref="B53:E53"/>
    <mergeCell ref="B52:K52"/>
    <mergeCell ref="F53:G53"/>
    <mergeCell ref="H53:I53"/>
    <mergeCell ref="B32:D32"/>
    <mergeCell ref="E32:F32"/>
    <mergeCell ref="G32:H32"/>
    <mergeCell ref="N32:O32"/>
    <mergeCell ref="B30:D30"/>
    <mergeCell ref="E30:F30"/>
    <mergeCell ref="G30:H30"/>
    <mergeCell ref="N30:O30"/>
    <mergeCell ref="B31:D31"/>
    <mergeCell ref="E31:F31"/>
    <mergeCell ref="G31:H31"/>
    <mergeCell ref="N31:O31"/>
    <mergeCell ref="N26:O26"/>
    <mergeCell ref="B27:D27"/>
    <mergeCell ref="E27:F27"/>
    <mergeCell ref="G27:H27"/>
    <mergeCell ref="N27:O27"/>
    <mergeCell ref="B25:D25"/>
    <mergeCell ref="E25:F25"/>
    <mergeCell ref="G25:H25"/>
    <mergeCell ref="N25:O25"/>
  </mergeCells>
  <conditionalFormatting sqref="M7">
    <cfRule type="cellIs" dxfId="5" priority="5" operator="greaterThan">
      <formula>30</formula>
    </cfRule>
  </conditionalFormatting>
  <conditionalFormatting sqref="M36">
    <cfRule type="cellIs" dxfId="4" priority="4" operator="greaterThan">
      <formula>5</formula>
    </cfRule>
  </conditionalFormatting>
  <conditionalFormatting sqref="M52:M53">
    <cfRule type="cellIs" dxfId="3" priority="3" operator="greaterThan">
      <formula>15</formula>
    </cfRule>
  </conditionalFormatting>
  <conditionalFormatting sqref="M60:M61">
    <cfRule type="cellIs" dxfId="2" priority="2" operator="greaterThan">
      <formula>5</formula>
    </cfRule>
  </conditionalFormatting>
  <conditionalFormatting sqref="M67">
    <cfRule type="cellIs" dxfId="1" priority="1" operator="greaterThan">
      <formula>5</formula>
    </cfRule>
  </conditionalFormatting>
  <dataValidations count="5">
    <dataValidation type="list" allowBlank="1" showInputMessage="1" showErrorMessage="1" sqref="G10:G14 G17:G21">
      <formula1>CUARTILES</formula1>
    </dataValidation>
    <dataValidation type="list" allowBlank="1" showInputMessage="1" showErrorMessage="1" sqref="I24:I35 I10:I14 I62:I66 I17:I21">
      <formula1>POSICION_AUTOR</formula1>
    </dataValidation>
    <dataValidation type="list" allowBlank="1" showInputMessage="1" showErrorMessage="1" sqref="G24:G35">
      <formula1>CUARTILES_ARTICULOS</formula1>
    </dataValidation>
    <dataValidation type="list" allowBlank="1" showInputMessage="1" showErrorMessage="1" sqref="F54:F59">
      <formula1>TIPO_PATENTE</formula1>
    </dataValidation>
    <dataValidation type="list" allowBlank="1" showInputMessage="1" showErrorMessage="1" sqref="H70:I72 H75:I77">
      <formula1>CONGRESO_INTERNACIONAL</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M45"/>
  <sheetViews>
    <sheetView topLeftCell="A43" zoomScaleNormal="100" workbookViewId="0">
      <selection activeCell="B43" sqref="B43:I45"/>
    </sheetView>
  </sheetViews>
  <sheetFormatPr baseColWidth="10" defaultColWidth="9.140625" defaultRowHeight="30" customHeight="1" x14ac:dyDescent="0.25"/>
  <cols>
    <col min="1" max="1" width="1.5703125" style="47" customWidth="1"/>
    <col min="2" max="2" width="37.85546875" style="59" customWidth="1"/>
    <col min="3" max="3" width="14.5703125" style="47" customWidth="1"/>
    <col min="4" max="4" width="22.140625" style="47" customWidth="1"/>
    <col min="5" max="5" width="16.42578125" style="47" customWidth="1"/>
    <col min="6" max="6" width="17.140625" style="47" customWidth="1"/>
    <col min="7" max="7" width="19.140625" style="47" customWidth="1"/>
    <col min="8" max="8" width="17.7109375" style="47" customWidth="1"/>
    <col min="9" max="9" width="16.85546875" style="47" customWidth="1"/>
    <col min="10" max="10" width="15.5703125" style="47" hidden="1" customWidth="1"/>
    <col min="11" max="11" width="16.5703125" style="47" hidden="1" customWidth="1"/>
    <col min="12" max="12" width="13.85546875" style="47" hidden="1" customWidth="1"/>
    <col min="13" max="13" width="22.28515625" style="47" hidden="1" customWidth="1"/>
    <col min="14" max="16384" width="9.140625" style="47"/>
  </cols>
  <sheetData>
    <row r="1" spans="2:13" ht="11.25" customHeight="1" thickBot="1" x14ac:dyDescent="0.3">
      <c r="B1" s="47"/>
    </row>
    <row r="2" spans="2:13" ht="30" customHeight="1" x14ac:dyDescent="0.3">
      <c r="B2" s="48"/>
      <c r="C2" s="49" t="s">
        <v>0</v>
      </c>
      <c r="D2" s="49"/>
      <c r="E2" s="49"/>
      <c r="F2" s="49"/>
      <c r="G2" s="49"/>
      <c r="H2" s="49"/>
      <c r="I2" s="82"/>
      <c r="J2" s="280" t="s">
        <v>136</v>
      </c>
      <c r="K2" s="213" t="s">
        <v>137</v>
      </c>
      <c r="L2" s="213" t="s">
        <v>138</v>
      </c>
    </row>
    <row r="3" spans="2:13" ht="18.75" customHeight="1" x14ac:dyDescent="0.3">
      <c r="B3" s="51"/>
      <c r="C3" s="157" t="s">
        <v>147</v>
      </c>
      <c r="D3" s="52"/>
      <c r="E3" s="52"/>
      <c r="F3" s="52"/>
      <c r="G3" s="52"/>
      <c r="H3" s="52"/>
      <c r="I3" s="83"/>
      <c r="J3" s="322"/>
      <c r="K3" s="214"/>
      <c r="L3" s="214"/>
    </row>
    <row r="4" spans="2:13" ht="17.25" customHeight="1" x14ac:dyDescent="0.25">
      <c r="B4" s="51"/>
      <c r="C4" s="269" t="str">
        <f>CONCATENATE(IF(SOL_NOMBRE&lt;&gt;"",UPPER(SOL_NOMBRE),"")," ",UPPER(SOL_APELLIDOS),IF(SOL_NIF&lt;&gt;"", CONCATENATE(" ( ",    SOL_NIF," ) "),""))</f>
        <v xml:space="preserve"> </v>
      </c>
      <c r="D4" s="269"/>
      <c r="E4" s="269"/>
      <c r="F4" s="269"/>
      <c r="G4" s="269"/>
      <c r="H4" s="227" t="str">
        <f>IF( AND(SOL_FECHA_INI&lt;&gt;"",SOL_FECHA_FIN&lt;&gt;""),"Intervalo de fechas evaluable","")</f>
        <v/>
      </c>
      <c r="I4" s="228"/>
      <c r="J4" s="322"/>
      <c r="K4" s="214"/>
      <c r="L4" s="214"/>
    </row>
    <row r="5" spans="2:13" ht="15.75" customHeight="1" thickBot="1" x14ac:dyDescent="0.3">
      <c r="B5" s="152"/>
      <c r="C5" s="270"/>
      <c r="D5" s="270"/>
      <c r="E5" s="270"/>
      <c r="F5" s="270"/>
      <c r="G5" s="270"/>
      <c r="H5" s="154" t="str">
        <f>IF(ISBLANK(SOL_FECHA_INI),"",SOL_FECHA_INI)</f>
        <v/>
      </c>
      <c r="I5" s="158" t="str">
        <f>IF(ISBLANK(SOL_FECHA_FIN),"",SOL_FECHA_FIN+365)</f>
        <v/>
      </c>
      <c r="J5" s="114" t="s">
        <v>130</v>
      </c>
      <c r="K5" s="215"/>
      <c r="L5" s="215"/>
    </row>
    <row r="6" spans="2:13" s="57" customFormat="1" ht="38.25" customHeight="1" x14ac:dyDescent="0.25">
      <c r="B6" s="73" t="s">
        <v>85</v>
      </c>
      <c r="C6" s="74"/>
      <c r="D6" s="74"/>
      <c r="E6" s="74"/>
      <c r="F6" s="74"/>
      <c r="G6" s="74"/>
      <c r="H6" s="74"/>
      <c r="I6" s="85"/>
      <c r="J6" s="112">
        <f>SUM(J7+J12+J17+J22+J27+J35+J32+J40+J45+J50+J55)</f>
        <v>0</v>
      </c>
      <c r="K6" s="113">
        <f>SUM(K7+K12+K17+K22+K27+K35+K32+K40+K45+K50+K55)</f>
        <v>0</v>
      </c>
      <c r="L6" s="87">
        <f>K6*L8</f>
        <v>0</v>
      </c>
    </row>
    <row r="7" spans="2:13" s="57" customFormat="1" ht="23.25" customHeight="1" x14ac:dyDescent="0.25">
      <c r="B7" s="92" t="s">
        <v>98</v>
      </c>
      <c r="C7" s="93"/>
      <c r="D7" s="93"/>
      <c r="E7" s="93"/>
      <c r="F7" s="93"/>
      <c r="G7" s="93"/>
      <c r="H7" s="93"/>
      <c r="I7" s="100"/>
      <c r="J7" s="320">
        <f>SUM(J9:J11)</f>
        <v>0</v>
      </c>
      <c r="K7" s="323">
        <f>SUM(K9:K11)</f>
        <v>0</v>
      </c>
      <c r="L7" s="89" t="s">
        <v>139</v>
      </c>
    </row>
    <row r="8" spans="2:13" ht="27.75" customHeight="1" thickBot="1" x14ac:dyDescent="0.3">
      <c r="B8" s="258" t="s">
        <v>99</v>
      </c>
      <c r="C8" s="259"/>
      <c r="D8" s="259"/>
      <c r="E8" s="259" t="s">
        <v>16</v>
      </c>
      <c r="F8" s="259"/>
      <c r="G8" s="98" t="s">
        <v>72</v>
      </c>
      <c r="H8" s="98" t="s">
        <v>13</v>
      </c>
      <c r="I8" s="94" t="s">
        <v>14</v>
      </c>
      <c r="J8" s="321"/>
      <c r="K8" s="324"/>
      <c r="L8" s="101">
        <v>1</v>
      </c>
    </row>
    <row r="9" spans="2:13" s="80" customFormat="1" ht="20.100000000000001" customHeight="1" x14ac:dyDescent="0.25">
      <c r="B9" s="239"/>
      <c r="C9" s="240"/>
      <c r="D9" s="241"/>
      <c r="E9" s="242"/>
      <c r="F9" s="241"/>
      <c r="G9" s="161"/>
      <c r="H9" s="161"/>
      <c r="I9" s="4"/>
      <c r="J9" s="115">
        <f>ROUND(IF(OR(B9="",I9=""),0,0.2*VLOOKUP(G9,MPOSICION_AUTOR,2,FALSE)),3)</f>
        <v>0</v>
      </c>
      <c r="K9" s="104">
        <f>J9</f>
        <v>0</v>
      </c>
      <c r="L9" s="245"/>
      <c r="M9" s="246"/>
    </row>
    <row r="10" spans="2:13" s="80" customFormat="1" ht="20.100000000000001" customHeight="1" x14ac:dyDescent="0.25">
      <c r="B10" s="239"/>
      <c r="C10" s="240"/>
      <c r="D10" s="241"/>
      <c r="E10" s="242"/>
      <c r="F10" s="241"/>
      <c r="G10" s="161"/>
      <c r="H10" s="161"/>
      <c r="I10" s="4"/>
      <c r="J10" s="115">
        <f>ROUND(IF(OR(B10="",I10=""),0,0.2*VLOOKUP(G10,MPOSICION_AUTOR,2,FALSE)),3)</f>
        <v>0</v>
      </c>
      <c r="K10" s="104">
        <f t="shared" ref="K10:K11" si="0">J10</f>
        <v>0</v>
      </c>
      <c r="L10" s="245"/>
      <c r="M10" s="246"/>
    </row>
    <row r="11" spans="2:13" s="80" customFormat="1" ht="20.100000000000001" customHeight="1" x14ac:dyDescent="0.25">
      <c r="B11" s="239"/>
      <c r="C11" s="240"/>
      <c r="D11" s="241"/>
      <c r="E11" s="242"/>
      <c r="F11" s="241"/>
      <c r="G11" s="161"/>
      <c r="H11" s="161"/>
      <c r="I11" s="4"/>
      <c r="J11" s="115">
        <f>ROUND(IF(OR(B11="",I11=""),0,0.2*VLOOKUP(G11,MPOSICION_AUTOR,2,FALSE)),3)</f>
        <v>0</v>
      </c>
      <c r="K11" s="104">
        <f t="shared" si="0"/>
        <v>0</v>
      </c>
      <c r="L11" s="245"/>
      <c r="M11" s="246"/>
    </row>
    <row r="12" spans="2:13" s="57" customFormat="1" ht="23.25" customHeight="1" x14ac:dyDescent="0.25">
      <c r="B12" s="92" t="s">
        <v>112</v>
      </c>
      <c r="C12" s="93"/>
      <c r="D12" s="93"/>
      <c r="E12" s="93"/>
      <c r="F12" s="93"/>
      <c r="G12" s="93"/>
      <c r="H12" s="93"/>
      <c r="I12" s="100"/>
      <c r="J12" s="320">
        <f>SUM(J14:J16)</f>
        <v>0</v>
      </c>
      <c r="K12" s="323">
        <f>SUM(K14:K16)</f>
        <v>0</v>
      </c>
    </row>
    <row r="13" spans="2:13" ht="27.75" customHeight="1" x14ac:dyDescent="0.25">
      <c r="B13" s="258" t="s">
        <v>99</v>
      </c>
      <c r="C13" s="259"/>
      <c r="D13" s="259"/>
      <c r="E13" s="259" t="s">
        <v>16</v>
      </c>
      <c r="F13" s="259"/>
      <c r="G13" s="98" t="s">
        <v>72</v>
      </c>
      <c r="H13" s="98" t="s">
        <v>13</v>
      </c>
      <c r="I13" s="94" t="s">
        <v>14</v>
      </c>
      <c r="J13" s="321"/>
      <c r="K13" s="324"/>
    </row>
    <row r="14" spans="2:13" s="80" customFormat="1" ht="20.100000000000001" customHeight="1" x14ac:dyDescent="0.3">
      <c r="B14" s="239"/>
      <c r="C14" s="240"/>
      <c r="D14" s="241"/>
      <c r="E14" s="242"/>
      <c r="F14" s="241"/>
      <c r="G14" s="161"/>
      <c r="H14" s="159"/>
      <c r="I14" s="4"/>
      <c r="J14" s="115">
        <f>ROUND(IF(OR(B14="",I14=""),0,0.1*VLOOKUP(G14,MPOSICION_AUTOR,2,FALSE)),3)</f>
        <v>0</v>
      </c>
      <c r="K14" s="104">
        <f>J14</f>
        <v>0</v>
      </c>
      <c r="L14" s="245"/>
      <c r="M14" s="246"/>
    </row>
    <row r="15" spans="2:13" s="80" customFormat="1" ht="20.100000000000001" customHeight="1" x14ac:dyDescent="0.3">
      <c r="B15" s="239"/>
      <c r="C15" s="240"/>
      <c r="D15" s="241"/>
      <c r="E15" s="242"/>
      <c r="F15" s="241"/>
      <c r="G15" s="161"/>
      <c r="H15" s="159"/>
      <c r="I15" s="4"/>
      <c r="J15" s="115">
        <f>ROUND(IF(OR(B15="",I15=""),0,0.1*VLOOKUP(G15,MPOSICION_AUTOR,2,FALSE)),3)</f>
        <v>0</v>
      </c>
      <c r="K15" s="104">
        <f t="shared" ref="K15:K16" si="1">J15</f>
        <v>0</v>
      </c>
      <c r="L15" s="245"/>
      <c r="M15" s="246"/>
    </row>
    <row r="16" spans="2:13" s="80" customFormat="1" ht="20.100000000000001" customHeight="1" x14ac:dyDescent="0.3">
      <c r="B16" s="239"/>
      <c r="C16" s="240"/>
      <c r="D16" s="241"/>
      <c r="E16" s="242"/>
      <c r="F16" s="241"/>
      <c r="G16" s="161"/>
      <c r="H16" s="159"/>
      <c r="I16" s="4"/>
      <c r="J16" s="115">
        <f>ROUND(IF(OR(B16="",I16=""),0,0.1*VLOOKUP(G16,MPOSICION_AUTOR,2,FALSE)),3)</f>
        <v>0</v>
      </c>
      <c r="K16" s="104">
        <f t="shared" si="1"/>
        <v>0</v>
      </c>
      <c r="L16" s="245"/>
      <c r="M16" s="246"/>
    </row>
    <row r="17" spans="2:13" s="57" customFormat="1" ht="23.25" customHeight="1" x14ac:dyDescent="0.25">
      <c r="B17" s="92" t="s">
        <v>113</v>
      </c>
      <c r="C17" s="93"/>
      <c r="D17" s="93"/>
      <c r="E17" s="93"/>
      <c r="F17" s="93"/>
      <c r="G17" s="93"/>
      <c r="H17" s="93"/>
      <c r="I17" s="100"/>
      <c r="J17" s="320">
        <f>SUM(J19:J21)</f>
        <v>0</v>
      </c>
      <c r="K17" s="323">
        <f>SUM(K19:K21)</f>
        <v>0</v>
      </c>
    </row>
    <row r="18" spans="2:13" ht="27.75" customHeight="1" x14ac:dyDescent="0.25">
      <c r="B18" s="258" t="s">
        <v>114</v>
      </c>
      <c r="C18" s="259"/>
      <c r="D18" s="259"/>
      <c r="E18" s="259"/>
      <c r="F18" s="259"/>
      <c r="G18" s="98" t="s">
        <v>131</v>
      </c>
      <c r="H18" s="98" t="s">
        <v>13</v>
      </c>
      <c r="I18" s="94" t="s">
        <v>14</v>
      </c>
      <c r="J18" s="321"/>
      <c r="K18" s="324"/>
    </row>
    <row r="19" spans="2:13" s="80" customFormat="1" ht="20.100000000000001" customHeight="1" x14ac:dyDescent="0.3">
      <c r="B19" s="239"/>
      <c r="C19" s="240"/>
      <c r="D19" s="240"/>
      <c r="E19" s="240"/>
      <c r="F19" s="241"/>
      <c r="G19" s="161"/>
      <c r="H19" s="159"/>
      <c r="I19" s="4"/>
      <c r="J19" s="115">
        <f>IF(AND(B19&lt;&gt;"",I19&lt;&gt;""),(0.5*G19/4),0)</f>
        <v>0</v>
      </c>
      <c r="K19" s="104">
        <f>J19</f>
        <v>0</v>
      </c>
      <c r="L19" s="245"/>
      <c r="M19" s="246"/>
    </row>
    <row r="20" spans="2:13" s="80" customFormat="1" ht="20.100000000000001" customHeight="1" x14ac:dyDescent="0.3">
      <c r="B20" s="239"/>
      <c r="C20" s="240"/>
      <c r="D20" s="240"/>
      <c r="E20" s="240"/>
      <c r="F20" s="241"/>
      <c r="G20" s="161"/>
      <c r="H20" s="159"/>
      <c r="I20" s="4"/>
      <c r="J20" s="115">
        <f t="shared" ref="J20:J21" si="2">IF(AND(B20&lt;&gt;"",I20&lt;&gt;""),(0.5*G20/4),0)</f>
        <v>0</v>
      </c>
      <c r="K20" s="104">
        <f t="shared" ref="K20:K21" si="3">J20</f>
        <v>0</v>
      </c>
      <c r="L20" s="245"/>
      <c r="M20" s="246"/>
    </row>
    <row r="21" spans="2:13" s="80" customFormat="1" ht="20.100000000000001" customHeight="1" x14ac:dyDescent="0.3">
      <c r="B21" s="239"/>
      <c r="C21" s="240"/>
      <c r="D21" s="240"/>
      <c r="E21" s="240"/>
      <c r="F21" s="241"/>
      <c r="G21" s="161"/>
      <c r="H21" s="159"/>
      <c r="I21" s="4"/>
      <c r="J21" s="115">
        <f t="shared" si="2"/>
        <v>0</v>
      </c>
      <c r="K21" s="104">
        <f t="shared" si="3"/>
        <v>0</v>
      </c>
      <c r="L21" s="245"/>
      <c r="M21" s="246"/>
    </row>
    <row r="22" spans="2:13" s="57" customFormat="1" ht="23.25" customHeight="1" x14ac:dyDescent="0.25">
      <c r="B22" s="92" t="s">
        <v>115</v>
      </c>
      <c r="C22" s="93"/>
      <c r="D22" s="93"/>
      <c r="E22" s="93"/>
      <c r="F22" s="93"/>
      <c r="G22" s="93"/>
      <c r="H22" s="93"/>
      <c r="I22" s="100"/>
      <c r="J22" s="320">
        <f>SUM(J24:J26)</f>
        <v>0</v>
      </c>
      <c r="K22" s="323">
        <f>SUM(K24:K26)</f>
        <v>0</v>
      </c>
    </row>
    <row r="23" spans="2:13" ht="27.75" customHeight="1" x14ac:dyDescent="0.25">
      <c r="B23" s="258" t="s">
        <v>116</v>
      </c>
      <c r="C23" s="259"/>
      <c r="D23" s="259"/>
      <c r="E23" s="259"/>
      <c r="F23" s="98"/>
      <c r="G23" s="98"/>
      <c r="H23" s="98" t="s">
        <v>13</v>
      </c>
      <c r="I23" s="94" t="s">
        <v>14</v>
      </c>
      <c r="J23" s="321"/>
      <c r="K23" s="324"/>
    </row>
    <row r="24" spans="2:13" s="80" customFormat="1" ht="20.100000000000001" customHeight="1" x14ac:dyDescent="0.3">
      <c r="B24" s="239"/>
      <c r="C24" s="240"/>
      <c r="D24" s="240"/>
      <c r="E24" s="240"/>
      <c r="F24" s="240"/>
      <c r="G24" s="241"/>
      <c r="H24" s="159"/>
      <c r="I24" s="4"/>
      <c r="J24" s="115">
        <f>IF(AND(B24&lt;&gt;"",I24&lt;&gt;""),0.2,0)</f>
        <v>0</v>
      </c>
      <c r="K24" s="104">
        <f>J24</f>
        <v>0</v>
      </c>
      <c r="L24" s="245"/>
      <c r="M24" s="246"/>
    </row>
    <row r="25" spans="2:13" s="80" customFormat="1" ht="20.100000000000001" customHeight="1" x14ac:dyDescent="0.3">
      <c r="B25" s="239"/>
      <c r="C25" s="240"/>
      <c r="D25" s="240"/>
      <c r="E25" s="240"/>
      <c r="F25" s="240"/>
      <c r="G25" s="241"/>
      <c r="H25" s="159"/>
      <c r="I25" s="4"/>
      <c r="J25" s="115">
        <f t="shared" ref="J25:J26" si="4">IF(AND(B25&lt;&gt;"",I25&lt;&gt;""),0.2,0)</f>
        <v>0</v>
      </c>
      <c r="K25" s="104">
        <f t="shared" ref="K25:K26" si="5">J25</f>
        <v>0</v>
      </c>
      <c r="L25" s="245"/>
      <c r="M25" s="246"/>
    </row>
    <row r="26" spans="2:13" s="80" customFormat="1" ht="20.100000000000001" customHeight="1" thickBot="1" x14ac:dyDescent="0.35">
      <c r="B26" s="239"/>
      <c r="C26" s="240"/>
      <c r="D26" s="240"/>
      <c r="E26" s="240"/>
      <c r="F26" s="240"/>
      <c r="G26" s="241"/>
      <c r="H26" s="159"/>
      <c r="I26" s="4"/>
      <c r="J26" s="115">
        <f t="shared" si="4"/>
        <v>0</v>
      </c>
      <c r="K26" s="104">
        <f t="shared" si="5"/>
        <v>0</v>
      </c>
      <c r="L26" s="245"/>
      <c r="M26" s="246"/>
    </row>
    <row r="27" spans="2:13" s="57" customFormat="1" ht="23.25" customHeight="1" x14ac:dyDescent="0.25">
      <c r="B27" s="92" t="s">
        <v>132</v>
      </c>
      <c r="C27" s="93"/>
      <c r="D27" s="93"/>
      <c r="E27" s="93"/>
      <c r="F27" s="93"/>
      <c r="G27" s="93"/>
      <c r="H27" s="93"/>
      <c r="I27" s="100"/>
      <c r="J27" s="325">
        <f>SUM(J29:J31)</f>
        <v>0</v>
      </c>
      <c r="K27" s="326">
        <f>SUM(K29:K31)</f>
        <v>0</v>
      </c>
    </row>
    <row r="28" spans="2:13" ht="27.75" customHeight="1" x14ac:dyDescent="0.25">
      <c r="B28" s="258" t="s">
        <v>100</v>
      </c>
      <c r="C28" s="259"/>
      <c r="D28" s="259"/>
      <c r="E28" s="259"/>
      <c r="F28" s="98"/>
      <c r="G28" s="98"/>
      <c r="H28" s="98" t="s">
        <v>13</v>
      </c>
      <c r="I28" s="94" t="s">
        <v>14</v>
      </c>
      <c r="J28" s="321"/>
      <c r="K28" s="324"/>
    </row>
    <row r="29" spans="2:13" s="80" customFormat="1" ht="20.100000000000001" customHeight="1" x14ac:dyDescent="0.3">
      <c r="B29" s="239"/>
      <c r="C29" s="240"/>
      <c r="D29" s="240"/>
      <c r="E29" s="240"/>
      <c r="F29" s="240"/>
      <c r="G29" s="241"/>
      <c r="H29" s="159"/>
      <c r="I29" s="4"/>
      <c r="J29" s="116"/>
      <c r="K29" s="104">
        <f>J29</f>
        <v>0</v>
      </c>
      <c r="L29" s="245"/>
      <c r="M29" s="246"/>
    </row>
    <row r="30" spans="2:13" s="80" customFormat="1" ht="20.100000000000001" customHeight="1" x14ac:dyDescent="0.3">
      <c r="B30" s="239"/>
      <c r="C30" s="240"/>
      <c r="D30" s="240"/>
      <c r="E30" s="240"/>
      <c r="F30" s="240"/>
      <c r="G30" s="241"/>
      <c r="H30" s="159"/>
      <c r="I30" s="4"/>
      <c r="J30" s="116"/>
      <c r="K30" s="104">
        <f t="shared" ref="K30:K31" si="6">J30</f>
        <v>0</v>
      </c>
      <c r="L30" s="245"/>
      <c r="M30" s="246"/>
    </row>
    <row r="31" spans="2:13" s="80" customFormat="1" ht="20.100000000000001" customHeight="1" x14ac:dyDescent="0.3">
      <c r="B31" s="239"/>
      <c r="C31" s="240"/>
      <c r="D31" s="240"/>
      <c r="E31" s="240"/>
      <c r="F31" s="240"/>
      <c r="G31" s="241"/>
      <c r="H31" s="159"/>
      <c r="I31" s="4"/>
      <c r="J31" s="116"/>
      <c r="K31" s="104">
        <f t="shared" si="6"/>
        <v>0</v>
      </c>
      <c r="L31" s="245"/>
      <c r="M31" s="246"/>
    </row>
    <row r="32" spans="2:13" s="57" customFormat="1" ht="23.25" customHeight="1" x14ac:dyDescent="0.25">
      <c r="B32" s="92" t="s">
        <v>133</v>
      </c>
      <c r="C32" s="93"/>
      <c r="D32" s="93"/>
      <c r="E32" s="93"/>
      <c r="F32" s="93"/>
      <c r="G32" s="93"/>
      <c r="H32" s="93"/>
      <c r="I32" s="100"/>
      <c r="J32" s="320">
        <f>SUM(J34:J36)</f>
        <v>0</v>
      </c>
      <c r="K32" s="323">
        <f>SUM(K34:K36)</f>
        <v>0</v>
      </c>
    </row>
    <row r="33" spans="2:13" ht="27.75" customHeight="1" x14ac:dyDescent="0.25">
      <c r="B33" s="258" t="s">
        <v>100</v>
      </c>
      <c r="C33" s="259"/>
      <c r="D33" s="259"/>
      <c r="E33" s="259"/>
      <c r="F33" s="259" t="s">
        <v>129</v>
      </c>
      <c r="G33" s="259"/>
      <c r="H33" s="98" t="s">
        <v>13</v>
      </c>
      <c r="I33" s="94" t="s">
        <v>14</v>
      </c>
      <c r="J33" s="321"/>
      <c r="K33" s="324"/>
    </row>
    <row r="34" spans="2:13" s="80" customFormat="1" ht="20.100000000000001" customHeight="1" x14ac:dyDescent="0.3">
      <c r="B34" s="239"/>
      <c r="C34" s="240"/>
      <c r="D34" s="240"/>
      <c r="E34" s="241"/>
      <c r="F34" s="242"/>
      <c r="G34" s="241"/>
      <c r="H34" s="159"/>
      <c r="I34" s="4"/>
      <c r="J34" s="115">
        <f>IF(AND(B34&lt;&gt;"",I34&lt;&gt;""),0.5,0)</f>
        <v>0</v>
      </c>
      <c r="K34" s="104">
        <f>J34</f>
        <v>0</v>
      </c>
      <c r="L34" s="245"/>
      <c r="M34" s="246"/>
    </row>
    <row r="35" spans="2:13" s="80" customFormat="1" ht="20.100000000000001" customHeight="1" x14ac:dyDescent="0.3">
      <c r="B35" s="239"/>
      <c r="C35" s="240"/>
      <c r="D35" s="240"/>
      <c r="E35" s="241"/>
      <c r="F35" s="242"/>
      <c r="G35" s="241"/>
      <c r="H35" s="159"/>
      <c r="I35" s="4"/>
      <c r="J35" s="115">
        <f t="shared" ref="J35:J36" si="7">IF(AND(B35&lt;&gt;"",I35&lt;&gt;""),0.5,0)</f>
        <v>0</v>
      </c>
      <c r="K35" s="104">
        <f t="shared" ref="K35:K36" si="8">J35</f>
        <v>0</v>
      </c>
      <c r="L35" s="245"/>
      <c r="M35" s="246"/>
    </row>
    <row r="36" spans="2:13" s="80" customFormat="1" ht="20.100000000000001" customHeight="1" x14ac:dyDescent="0.3">
      <c r="B36" s="239"/>
      <c r="C36" s="240"/>
      <c r="D36" s="240"/>
      <c r="E36" s="241"/>
      <c r="F36" s="242"/>
      <c r="G36" s="241"/>
      <c r="H36" s="159"/>
      <c r="I36" s="4"/>
      <c r="J36" s="115">
        <f t="shared" si="7"/>
        <v>0</v>
      </c>
      <c r="K36" s="104">
        <f t="shared" si="8"/>
        <v>0</v>
      </c>
      <c r="L36" s="245"/>
      <c r="M36" s="246"/>
    </row>
    <row r="37" spans="2:13" s="57" customFormat="1" ht="23.25" customHeight="1" x14ac:dyDescent="0.25">
      <c r="B37" s="92" t="s">
        <v>134</v>
      </c>
      <c r="C37" s="93"/>
      <c r="D37" s="93"/>
      <c r="E37" s="93"/>
      <c r="F37" s="93"/>
      <c r="G37" s="93"/>
      <c r="H37" s="93"/>
      <c r="I37" s="100"/>
      <c r="J37" s="320">
        <f>SUM(J39:J41)</f>
        <v>0</v>
      </c>
      <c r="K37" s="323">
        <f>SUM(K39:K41)</f>
        <v>0</v>
      </c>
    </row>
    <row r="38" spans="2:13" ht="27.75" customHeight="1" x14ac:dyDescent="0.25">
      <c r="B38" s="258" t="s">
        <v>117</v>
      </c>
      <c r="C38" s="259"/>
      <c r="D38" s="259"/>
      <c r="E38" s="259"/>
      <c r="F38" s="259"/>
      <c r="G38" s="259"/>
      <c r="H38" s="98" t="s">
        <v>13</v>
      </c>
      <c r="I38" s="94" t="s">
        <v>14</v>
      </c>
      <c r="J38" s="321"/>
      <c r="K38" s="324"/>
    </row>
    <row r="39" spans="2:13" s="80" customFormat="1" ht="20.100000000000001" customHeight="1" x14ac:dyDescent="0.3">
      <c r="B39" s="239"/>
      <c r="C39" s="240"/>
      <c r="D39" s="240"/>
      <c r="E39" s="240"/>
      <c r="F39" s="240"/>
      <c r="G39" s="241"/>
      <c r="H39" s="159"/>
      <c r="I39" s="4"/>
      <c r="J39" s="115">
        <f>IF(AND(B39&lt;&gt;"",I39&lt;&gt;""),0.2,0)</f>
        <v>0</v>
      </c>
      <c r="K39" s="104">
        <f>J39</f>
        <v>0</v>
      </c>
      <c r="L39" s="245"/>
      <c r="M39" s="246"/>
    </row>
    <row r="40" spans="2:13" s="80" customFormat="1" ht="20.100000000000001" customHeight="1" x14ac:dyDescent="0.3">
      <c r="B40" s="239"/>
      <c r="C40" s="240"/>
      <c r="D40" s="240"/>
      <c r="E40" s="240"/>
      <c r="F40" s="240"/>
      <c r="G40" s="241"/>
      <c r="H40" s="159"/>
      <c r="I40" s="4"/>
      <c r="J40" s="115">
        <f t="shared" ref="J40:J41" si="9">IF(AND(B40&lt;&gt;"",I40&lt;&gt;""),0.2,0)</f>
        <v>0</v>
      </c>
      <c r="K40" s="104">
        <f t="shared" ref="K40:K41" si="10">J40</f>
        <v>0</v>
      </c>
      <c r="L40" s="245"/>
      <c r="M40" s="246"/>
    </row>
    <row r="41" spans="2:13" s="80" customFormat="1" ht="20.100000000000001" customHeight="1" thickBot="1" x14ac:dyDescent="0.35">
      <c r="B41" s="253"/>
      <c r="C41" s="254"/>
      <c r="D41" s="254"/>
      <c r="E41" s="254"/>
      <c r="F41" s="254"/>
      <c r="G41" s="255"/>
      <c r="H41" s="160"/>
      <c r="I41" s="5"/>
      <c r="J41" s="117">
        <f t="shared" si="9"/>
        <v>0</v>
      </c>
      <c r="K41" s="110">
        <f t="shared" si="10"/>
        <v>0</v>
      </c>
      <c r="L41" s="245"/>
      <c r="M41" s="246"/>
    </row>
    <row r="42" spans="2:13" ht="30" customHeight="1" x14ac:dyDescent="0.25">
      <c r="B42" s="317" t="s">
        <v>148</v>
      </c>
      <c r="C42" s="318"/>
      <c r="D42" s="318"/>
      <c r="E42" s="318"/>
      <c r="F42" s="318"/>
      <c r="G42" s="318"/>
      <c r="H42" s="318"/>
      <c r="I42" s="319"/>
    </row>
    <row r="43" spans="2:13" ht="30" customHeight="1" x14ac:dyDescent="0.25">
      <c r="B43" s="207"/>
      <c r="C43" s="208"/>
      <c r="D43" s="208"/>
      <c r="E43" s="208"/>
      <c r="F43" s="208"/>
      <c r="G43" s="208"/>
      <c r="H43" s="208"/>
      <c r="I43" s="209"/>
    </row>
    <row r="44" spans="2:13" ht="30" customHeight="1" x14ac:dyDescent="0.25">
      <c r="B44" s="207"/>
      <c r="C44" s="208"/>
      <c r="D44" s="208"/>
      <c r="E44" s="208"/>
      <c r="F44" s="208"/>
      <c r="G44" s="208"/>
      <c r="H44" s="208"/>
      <c r="I44" s="209"/>
    </row>
    <row r="45" spans="2:13" ht="30" customHeight="1" thickBot="1" x14ac:dyDescent="0.3">
      <c r="B45" s="210"/>
      <c r="C45" s="211"/>
      <c r="D45" s="211"/>
      <c r="E45" s="211"/>
      <c r="F45" s="211"/>
      <c r="G45" s="211"/>
      <c r="H45" s="211"/>
      <c r="I45" s="212"/>
    </row>
  </sheetData>
  <sheetProtection algorithmName="SHA-512" hashValue="qZC7PN/WmxqBaGypwF/igGqEEadDCHCs+MsmMJPwZp1EasWAEmnG7aL6sEFGE5tmM0sJzTvQefqkNnA+Af+iJw==" saltValue="sfzytygbIMHG6cESN5yxrw==" spinCount="100000" sheet="1" objects="1" scenarios="1" insertRows="0" deleteRows="0" selectLockedCells="1"/>
  <mergeCells count="82">
    <mergeCell ref="L2:L5"/>
    <mergeCell ref="B40:G40"/>
    <mergeCell ref="B41:G41"/>
    <mergeCell ref="K7:K8"/>
    <mergeCell ref="K12:K13"/>
    <mergeCell ref="K17:K18"/>
    <mergeCell ref="K22:K23"/>
    <mergeCell ref="K32:K33"/>
    <mergeCell ref="K37:K38"/>
    <mergeCell ref="J27:J28"/>
    <mergeCell ref="K27:K28"/>
    <mergeCell ref="B28:E28"/>
    <mergeCell ref="B29:G29"/>
    <mergeCell ref="B30:G30"/>
    <mergeCell ref="B15:D15"/>
    <mergeCell ref="E15:F15"/>
    <mergeCell ref="J2:J4"/>
    <mergeCell ref="K2:K5"/>
    <mergeCell ref="B36:E36"/>
    <mergeCell ref="F36:G36"/>
    <mergeCell ref="B31:G31"/>
    <mergeCell ref="B8:D8"/>
    <mergeCell ref="B10:D10"/>
    <mergeCell ref="E10:F10"/>
    <mergeCell ref="B11:D11"/>
    <mergeCell ref="E11:F11"/>
    <mergeCell ref="B16:D16"/>
    <mergeCell ref="E16:F16"/>
    <mergeCell ref="B24:G24"/>
    <mergeCell ref="B25:G25"/>
    <mergeCell ref="B13:D13"/>
    <mergeCell ref="F34:G34"/>
    <mergeCell ref="B35:E35"/>
    <mergeCell ref="F35:G35"/>
    <mergeCell ref="B38:G38"/>
    <mergeCell ref="E13:F13"/>
    <mergeCell ref="B14:D14"/>
    <mergeCell ref="E14:F14"/>
    <mergeCell ref="B26:G26"/>
    <mergeCell ref="F33:G33"/>
    <mergeCell ref="B19:F19"/>
    <mergeCell ref="B39:G39"/>
    <mergeCell ref="J7:J8"/>
    <mergeCell ref="J12:J13"/>
    <mergeCell ref="J17:J18"/>
    <mergeCell ref="B18:F18"/>
    <mergeCell ref="E8:F8"/>
    <mergeCell ref="E9:F9"/>
    <mergeCell ref="B9:D9"/>
    <mergeCell ref="J22:J23"/>
    <mergeCell ref="J32:J33"/>
    <mergeCell ref="J37:J38"/>
    <mergeCell ref="B20:F20"/>
    <mergeCell ref="B21:F21"/>
    <mergeCell ref="B23:E23"/>
    <mergeCell ref="B33:E33"/>
    <mergeCell ref="B34:E34"/>
    <mergeCell ref="C4:G5"/>
    <mergeCell ref="H4:I4"/>
    <mergeCell ref="B42:I42"/>
    <mergeCell ref="B43:I45"/>
    <mergeCell ref="L9:M9"/>
    <mergeCell ref="L10:M10"/>
    <mergeCell ref="L11:M11"/>
    <mergeCell ref="L14:M14"/>
    <mergeCell ref="L15:M15"/>
    <mergeCell ref="L16:M16"/>
    <mergeCell ref="L19:M19"/>
    <mergeCell ref="L20:M20"/>
    <mergeCell ref="L21:M21"/>
    <mergeCell ref="L24:M24"/>
    <mergeCell ref="L25:M25"/>
    <mergeCell ref="L26:M26"/>
    <mergeCell ref="L36:M36"/>
    <mergeCell ref="L39:M39"/>
    <mergeCell ref="L40:M40"/>
    <mergeCell ref="L41:M41"/>
    <mergeCell ref="L29:M29"/>
    <mergeCell ref="L30:M30"/>
    <mergeCell ref="L31:M31"/>
    <mergeCell ref="L34:M34"/>
    <mergeCell ref="L35:M35"/>
  </mergeCells>
  <conditionalFormatting sqref="K6">
    <cfRule type="cellIs" dxfId="0" priority="1" operator="greaterThan">
      <formula>5</formula>
    </cfRule>
  </conditionalFormatting>
  <dataValidations count="3">
    <dataValidation type="list" allowBlank="1" showInputMessage="1" showErrorMessage="1" sqref="G9:G11 G14:G16">
      <formula1>POSICION_AUTOR</formula1>
    </dataValidation>
    <dataValidation type="custom" allowBlank="1" showInputMessage="1" showErrorMessage="1" sqref="I34:I36">
      <formula1>ISTEXT(B34)</formula1>
    </dataValidation>
    <dataValidation type="whole" allowBlank="1" showInputMessage="1" showErrorMessage="1" errorTitle="Corrija el dato" error="Por favor, introduzca un número entero_x000a_" sqref="G19:G21">
      <formula1>0</formula1>
      <formula2>1000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G34"/>
  <sheetViews>
    <sheetView workbookViewId="0">
      <selection activeCell="G26" sqref="G26"/>
    </sheetView>
  </sheetViews>
  <sheetFormatPr baseColWidth="10" defaultRowHeight="15" x14ac:dyDescent="0.25"/>
  <cols>
    <col min="1" max="1" width="3.85546875" customWidth="1"/>
    <col min="2" max="2" width="24.85546875" customWidth="1"/>
    <col min="3" max="3" width="9" customWidth="1"/>
    <col min="5" max="5" width="23.42578125" customWidth="1"/>
    <col min="7" max="7" width="99.5703125" bestFit="1" customWidth="1"/>
  </cols>
  <sheetData>
    <row r="1" spans="2:7" x14ac:dyDescent="0.25">
      <c r="B1" s="23" t="s">
        <v>52</v>
      </c>
      <c r="C1" s="11"/>
      <c r="D1" s="23" t="s">
        <v>84</v>
      </c>
      <c r="E1" s="6"/>
      <c r="G1" s="32" t="s">
        <v>109</v>
      </c>
    </row>
    <row r="2" spans="2:7" x14ac:dyDescent="0.25">
      <c r="B2" s="7" t="s">
        <v>56</v>
      </c>
      <c r="C2" s="12">
        <v>4</v>
      </c>
      <c r="D2" s="14" t="s">
        <v>53</v>
      </c>
      <c r="E2" s="15">
        <v>1</v>
      </c>
      <c r="G2" s="31" t="s">
        <v>108</v>
      </c>
    </row>
    <row r="3" spans="2:7" x14ac:dyDescent="0.25">
      <c r="B3" s="7" t="s">
        <v>57</v>
      </c>
      <c r="C3" s="12">
        <v>3</v>
      </c>
      <c r="D3" s="14" t="s">
        <v>54</v>
      </c>
      <c r="E3" s="15">
        <v>0.9</v>
      </c>
      <c r="G3" s="31" t="s">
        <v>123</v>
      </c>
    </row>
    <row r="4" spans="2:7" x14ac:dyDescent="0.25">
      <c r="B4" s="7" t="s">
        <v>58</v>
      </c>
      <c r="C4" s="12">
        <v>2</v>
      </c>
      <c r="D4" s="14" t="s">
        <v>55</v>
      </c>
      <c r="E4" s="15">
        <v>0.8</v>
      </c>
      <c r="G4" s="31" t="s">
        <v>107</v>
      </c>
    </row>
    <row r="5" spans="2:7" ht="15.75" thickBot="1" x14ac:dyDescent="0.3">
      <c r="B5" s="9" t="s">
        <v>59</v>
      </c>
      <c r="C5" s="13">
        <v>1</v>
      </c>
      <c r="D5" s="14" t="s">
        <v>60</v>
      </c>
      <c r="E5" s="15">
        <v>0.5</v>
      </c>
      <c r="G5" s="31" t="s">
        <v>106</v>
      </c>
    </row>
    <row r="6" spans="2:7" ht="15.75" thickBot="1" x14ac:dyDescent="0.3">
      <c r="D6" s="14" t="s">
        <v>61</v>
      </c>
      <c r="E6" s="15">
        <v>0.2</v>
      </c>
      <c r="G6" s="31" t="s">
        <v>105</v>
      </c>
    </row>
    <row r="7" spans="2:7" ht="15.75" thickBot="1" x14ac:dyDescent="0.3">
      <c r="B7" s="23" t="s">
        <v>63</v>
      </c>
      <c r="C7" s="6"/>
      <c r="D7" s="25" t="s">
        <v>62</v>
      </c>
      <c r="E7" s="16">
        <v>0.1</v>
      </c>
      <c r="G7" s="31" t="s">
        <v>104</v>
      </c>
    </row>
    <row r="8" spans="2:7" x14ac:dyDescent="0.25">
      <c r="B8" s="7" t="s">
        <v>64</v>
      </c>
      <c r="C8" s="26">
        <v>6</v>
      </c>
      <c r="G8" s="31" t="s">
        <v>103</v>
      </c>
    </row>
    <row r="9" spans="2:7" ht="15.75" thickBot="1" x14ac:dyDescent="0.3">
      <c r="B9" s="9" t="s">
        <v>65</v>
      </c>
      <c r="C9" s="27">
        <v>0</v>
      </c>
      <c r="G9" s="30" t="s">
        <v>122</v>
      </c>
    </row>
    <row r="10" spans="2:7" ht="15.75" thickBot="1" x14ac:dyDescent="0.3">
      <c r="E10" s="40" t="s">
        <v>118</v>
      </c>
      <c r="G10" s="39"/>
    </row>
    <row r="11" spans="2:7" x14ac:dyDescent="0.25">
      <c r="B11" s="24" t="s">
        <v>69</v>
      </c>
      <c r="C11" s="18"/>
      <c r="E11" s="31" t="s">
        <v>119</v>
      </c>
      <c r="G11" s="39"/>
    </row>
    <row r="12" spans="2:7" ht="15.75" thickBot="1" x14ac:dyDescent="0.3">
      <c r="B12" s="19" t="s">
        <v>70</v>
      </c>
      <c r="C12" s="20">
        <v>10</v>
      </c>
      <c r="E12" s="30" t="s">
        <v>120</v>
      </c>
      <c r="G12" s="39"/>
    </row>
    <row r="13" spans="2:7" x14ac:dyDescent="0.25">
      <c r="B13" s="19" t="s">
        <v>57</v>
      </c>
      <c r="C13" s="20">
        <v>7</v>
      </c>
      <c r="G13" s="39"/>
    </row>
    <row r="14" spans="2:7" x14ac:dyDescent="0.25">
      <c r="B14" s="19" t="s">
        <v>58</v>
      </c>
      <c r="C14" s="20">
        <v>4</v>
      </c>
      <c r="G14" s="39"/>
    </row>
    <row r="15" spans="2:7" x14ac:dyDescent="0.25">
      <c r="B15" s="19" t="s">
        <v>71</v>
      </c>
      <c r="C15" s="20">
        <v>1</v>
      </c>
      <c r="G15" s="39"/>
    </row>
    <row r="16" spans="2:7" ht="15.75" thickBot="1" x14ac:dyDescent="0.3">
      <c r="B16" s="21" t="s">
        <v>73</v>
      </c>
      <c r="C16" s="22">
        <v>0.2</v>
      </c>
      <c r="G16" s="39"/>
    </row>
    <row r="17" spans="2:7" ht="15.75" thickBot="1" x14ac:dyDescent="0.3">
      <c r="G17" s="39"/>
    </row>
    <row r="18" spans="2:7" x14ac:dyDescent="0.25">
      <c r="B18" s="23" t="s">
        <v>78</v>
      </c>
      <c r="C18" s="6"/>
      <c r="G18" s="39"/>
    </row>
    <row r="19" spans="2:7" x14ac:dyDescent="0.25">
      <c r="B19" s="7" t="s">
        <v>79</v>
      </c>
      <c r="C19" s="8">
        <v>8</v>
      </c>
      <c r="G19" s="39"/>
    </row>
    <row r="20" spans="2:7" x14ac:dyDescent="0.25">
      <c r="B20" s="7" t="s">
        <v>80</v>
      </c>
      <c r="C20" s="8">
        <v>4</v>
      </c>
      <c r="G20" s="39"/>
    </row>
    <row r="21" spans="2:7" x14ac:dyDescent="0.25">
      <c r="B21" s="7" t="s">
        <v>81</v>
      </c>
      <c r="C21" s="8">
        <v>4</v>
      </c>
      <c r="G21" s="39"/>
    </row>
    <row r="22" spans="2:7" ht="15.75" thickBot="1" x14ac:dyDescent="0.3">
      <c r="B22" s="9" t="s">
        <v>82</v>
      </c>
      <c r="C22" s="10">
        <v>2</v>
      </c>
      <c r="G22" s="39"/>
    </row>
    <row r="23" spans="2:7" ht="15.75" thickBot="1" x14ac:dyDescent="0.3">
      <c r="G23" s="39"/>
    </row>
    <row r="24" spans="2:7" x14ac:dyDescent="0.25">
      <c r="B24" s="23" t="s">
        <v>91</v>
      </c>
      <c r="C24" s="6"/>
      <c r="G24" s="39"/>
    </row>
    <row r="25" spans="2:7" x14ac:dyDescent="0.25">
      <c r="B25" s="7" t="s">
        <v>92</v>
      </c>
      <c r="C25" s="8">
        <v>0.25</v>
      </c>
      <c r="G25" s="39"/>
    </row>
    <row r="26" spans="2:7" ht="15.75" thickBot="1" x14ac:dyDescent="0.3">
      <c r="B26" s="9" t="s">
        <v>93</v>
      </c>
      <c r="C26" s="10">
        <v>0.05</v>
      </c>
      <c r="G26" s="39"/>
    </row>
    <row r="27" spans="2:7" ht="15.75" thickBot="1" x14ac:dyDescent="0.3">
      <c r="G27" s="39"/>
    </row>
    <row r="28" spans="2:7" x14ac:dyDescent="0.25">
      <c r="B28" s="23" t="s">
        <v>94</v>
      </c>
      <c r="C28" s="6"/>
      <c r="G28" s="39"/>
    </row>
    <row r="29" spans="2:7" ht="15.75" x14ac:dyDescent="0.25">
      <c r="B29" s="28" t="s">
        <v>95</v>
      </c>
      <c r="C29" s="8">
        <v>1</v>
      </c>
      <c r="G29" s="39"/>
    </row>
    <row r="30" spans="2:7" ht="15.75" x14ac:dyDescent="0.25">
      <c r="B30" s="28" t="s">
        <v>96</v>
      </c>
      <c r="C30" s="8">
        <v>0.5</v>
      </c>
      <c r="G30" s="39"/>
    </row>
    <row r="31" spans="2:7" ht="16.5" thickBot="1" x14ac:dyDescent="0.3">
      <c r="B31" s="29" t="s">
        <v>93</v>
      </c>
      <c r="C31" s="10">
        <v>0.25</v>
      </c>
      <c r="G31" s="39"/>
    </row>
    <row r="32" spans="2:7" x14ac:dyDescent="0.25">
      <c r="G32" s="39"/>
    </row>
    <row r="33" spans="7:7" x14ac:dyDescent="0.25">
      <c r="G33" s="39"/>
    </row>
    <row r="34" spans="7:7" x14ac:dyDescent="0.25">
      <c r="G34" s="39"/>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26</vt:i4>
      </vt:variant>
    </vt:vector>
  </HeadingPairs>
  <TitlesOfParts>
    <vt:vector size="32" baseType="lpstr">
      <vt:lpstr>INSTRUCCIONES</vt:lpstr>
      <vt:lpstr>DATOS DEL SOLICITANTE</vt:lpstr>
      <vt:lpstr>A) TRAYECTORIA ACADÉMICA</vt:lpstr>
      <vt:lpstr>B) EXPERIENCIA INVESTIGADORA</vt:lpstr>
      <vt:lpstr>C) OTROS MÉRITOS</vt:lpstr>
      <vt:lpstr>RANGOS</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vt:lpstr>
      <vt:lpstr>MCUARTILES_ARTICULOS</vt:lpstr>
      <vt:lpstr>MPOSICION_AUTOR</vt:lpstr>
      <vt:lpstr>MSI_NO</vt:lpstr>
      <vt:lpstr>MTIPO_PATENTE</vt:lpstr>
      <vt:lpstr>POSICION_AUTOR</vt:lpstr>
      <vt:lpstr>PROGRAMA</vt:lpstr>
      <vt:lpstr>SI_NO</vt:lpstr>
      <vt:lpstr>SOL_APELLIDOS</vt:lpstr>
      <vt:lpstr>SOL_FECHA_FIN</vt:lpstr>
      <vt:lpstr>SOL_FECHA_INI</vt:lpstr>
      <vt:lpstr>SOL_NIF</vt:lpstr>
      <vt:lpstr>SOL_NOMBRE</vt:lpstr>
      <vt:lpstr>TIPO_PATENTE</vt:lpstr>
      <vt:lpstr>TOTAL_A</vt:lpstr>
      <vt:lpstr>TOTAL_B</vt:lpstr>
      <vt:lpstr>TOTAL_C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2021-01-22T09:45:08Z</dcterms:modified>
</cp:coreProperties>
</file>